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lashchuk\OneDrive\Робочий стіл\Новая папка\ФінПомічник\"/>
    </mc:Choice>
  </mc:AlternateContent>
  <xr:revisionPtr revIDLastSave="0" documentId="13_ncr:1_{C139F7E2-95C9-4F8F-94C1-E3D62A523280}" xr6:coauthVersionLast="47" xr6:coauthVersionMax="47" xr10:uidLastSave="{00000000-0000-0000-0000-000000000000}"/>
  <workbookProtection workbookPassword="DA21" lockStructure="1"/>
  <bookViews>
    <workbookView xWindow="-120" yWindow="-120" windowWidth="29040" windowHeight="15840" tabRatio="826" xr2:uid="{00000000-000D-0000-FFFF-FFFF00000000}"/>
  </bookViews>
  <sheets>
    <sheet name="📖 Інструкція" sheetId="1" r:id="rId1"/>
    <sheet name="📋 Журнал планування" sheetId="2" r:id="rId2"/>
    <sheet name="💰 Журнал доходів" sheetId="3" r:id="rId3"/>
    <sheet name="💸 Журнал витрат" sheetId="4" r:id="rId4"/>
    <sheet name="📈 P&amp;L звіт" sheetId="5" r:id="rId5"/>
    <sheet name="💵 Cash Flow" sheetId="6" r:id="rId6"/>
    <sheet name="⚖️ Баланс" sheetId="7" r:id="rId7"/>
    <sheet name="📊 Дашборд" sheetId="8" r:id="rId8"/>
    <sheet name="🧮 Беззбитковість" sheetId="9" r:id="rId9"/>
    <sheet name="📉 Коефіцієнти" sheetId="10" r:id="rId10"/>
  </sheets>
  <calcPr calcId="191029"/>
</workbook>
</file>

<file path=xl/calcChain.xml><?xml version="1.0" encoding="utf-8"?>
<calcChain xmlns="http://schemas.openxmlformats.org/spreadsheetml/2006/main">
  <c r="D18" i="2" l="1"/>
  <c r="C34" i="2"/>
  <c r="E28" i="2"/>
  <c r="E29" i="2"/>
  <c r="E30" i="2"/>
  <c r="E31" i="2"/>
  <c r="E32" i="2"/>
  <c r="E33" i="2"/>
  <c r="C18" i="2"/>
  <c r="C38" i="2" s="1"/>
  <c r="E14" i="2"/>
  <c r="E15" i="2"/>
  <c r="E16" i="2"/>
  <c r="E17" i="2"/>
  <c r="C10" i="10"/>
  <c r="C28" i="9"/>
  <c r="D28" i="9" s="1"/>
  <c r="C27" i="9"/>
  <c r="D27" i="9" s="1"/>
  <c r="D26" i="9"/>
  <c r="C26" i="9"/>
  <c r="D25" i="9"/>
  <c r="C18" i="9"/>
  <c r="C17" i="9"/>
  <c r="C25" i="9" s="1"/>
  <c r="C16" i="9"/>
  <c r="C15" i="9"/>
  <c r="C11" i="9"/>
  <c r="C21" i="9" s="1"/>
  <c r="D26" i="8"/>
  <c r="C26" i="8"/>
  <c r="F26" i="8" s="1"/>
  <c r="F25" i="8"/>
  <c r="E25" i="8"/>
  <c r="F24" i="8"/>
  <c r="E24" i="8"/>
  <c r="F23" i="8"/>
  <c r="E23" i="8"/>
  <c r="F22" i="8"/>
  <c r="E22" i="8"/>
  <c r="F21" i="8"/>
  <c r="E21" i="8"/>
  <c r="F20" i="8"/>
  <c r="E20" i="8"/>
  <c r="F19" i="8"/>
  <c r="E19" i="8"/>
  <c r="F18" i="8"/>
  <c r="E18" i="8"/>
  <c r="F17" i="8"/>
  <c r="E17" i="8"/>
  <c r="F16" i="8"/>
  <c r="E16" i="8"/>
  <c r="F15" i="8"/>
  <c r="E15" i="8"/>
  <c r="F14" i="8"/>
  <c r="E14" i="8"/>
  <c r="D26" i="7"/>
  <c r="C14" i="10" s="1"/>
  <c r="C26" i="7"/>
  <c r="D22" i="7"/>
  <c r="D27" i="7" s="1"/>
  <c r="C22" i="7"/>
  <c r="C27" i="7" s="1"/>
  <c r="D16" i="7"/>
  <c r="C19" i="10" s="1"/>
  <c r="D15" i="7"/>
  <c r="C15" i="7"/>
  <c r="D10" i="7"/>
  <c r="C10" i="7"/>
  <c r="C16" i="7" s="1"/>
  <c r="C29" i="7" s="1"/>
  <c r="C26" i="6"/>
  <c r="D24" i="6"/>
  <c r="D26" i="6" s="1"/>
  <c r="C24" i="6"/>
  <c r="D18" i="6"/>
  <c r="C18" i="6"/>
  <c r="D12" i="6"/>
  <c r="C12" i="6"/>
  <c r="E13" i="5"/>
  <c r="C12" i="5"/>
  <c r="C14" i="5" s="1"/>
  <c r="E8" i="5"/>
  <c r="C7" i="5"/>
  <c r="E7" i="5" s="1"/>
  <c r="E43" i="4"/>
  <c r="D12" i="5" s="1"/>
  <c r="D14" i="5" s="1"/>
  <c r="D8" i="8" s="1"/>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43" i="3" s="1"/>
  <c r="D7" i="5" s="1"/>
  <c r="D9" i="5" s="1"/>
  <c r="D34" i="2"/>
  <c r="E34" i="2"/>
  <c r="E27" i="2"/>
  <c r="E26" i="2"/>
  <c r="E25" i="2"/>
  <c r="E24" i="2"/>
  <c r="E23" i="2"/>
  <c r="E21" i="2"/>
  <c r="E13" i="2"/>
  <c r="E12" i="2"/>
  <c r="E11" i="2"/>
  <c r="E10" i="2"/>
  <c r="E9" i="2"/>
  <c r="E8" i="2"/>
  <c r="E7" i="2"/>
  <c r="D37" i="2" l="1"/>
  <c r="E22" i="2"/>
  <c r="E39" i="2"/>
  <c r="D17" i="5"/>
  <c r="D20" i="5"/>
  <c r="C7" i="10" s="1"/>
  <c r="D7" i="8"/>
  <c r="D16" i="5"/>
  <c r="D23" i="5"/>
  <c r="C9" i="10"/>
  <c r="C8" i="8"/>
  <c r="E8" i="8" s="1"/>
  <c r="E14" i="5"/>
  <c r="E37" i="2"/>
  <c r="C9" i="5"/>
  <c r="D38" i="2"/>
  <c r="C11" i="10"/>
  <c r="E38" i="2"/>
  <c r="C19" i="9"/>
  <c r="C13" i="10"/>
  <c r="D29" i="7"/>
  <c r="C39" i="2"/>
  <c r="E26" i="8"/>
  <c r="C20" i="9"/>
  <c r="D39" i="2"/>
  <c r="E12" i="5"/>
  <c r="C16" i="10"/>
  <c r="C37" i="2"/>
  <c r="C17" i="10"/>
  <c r="E18" i="2"/>
  <c r="C8" i="10" l="1"/>
  <c r="D10" i="8"/>
  <c r="F10" i="8" s="1"/>
  <c r="D22" i="5"/>
  <c r="D9" i="8" s="1"/>
  <c r="F9" i="8" s="1"/>
  <c r="D19" i="5"/>
  <c r="C17" i="5"/>
  <c r="E17" i="5" s="1"/>
  <c r="C20" i="5"/>
  <c r="E20" i="5" s="1"/>
  <c r="C7" i="8"/>
  <c r="E7" i="8" s="1"/>
  <c r="C16" i="5"/>
  <c r="E9" i="5"/>
  <c r="C23" i="5"/>
  <c r="F8" i="8"/>
  <c r="C10" i="8" l="1"/>
  <c r="E10" i="8" s="1"/>
  <c r="E23" i="5"/>
  <c r="C22" i="5"/>
  <c r="E16" i="5"/>
  <c r="C19" i="5"/>
  <c r="E19" i="5" s="1"/>
  <c r="F7" i="8"/>
  <c r="C9" i="8" l="1"/>
  <c r="E9" i="8" s="1"/>
  <c r="E22" i="5"/>
</calcChain>
</file>

<file path=xl/sharedStrings.xml><?xml version="1.0" encoding="utf-8"?>
<sst xmlns="http://schemas.openxmlformats.org/spreadsheetml/2006/main" count="293" uniqueCount="253">
  <si>
    <t>🚗  Шиномонтаж — Фінансовий шаблон  ·  ФінПомічник</t>
  </si>
  <si>
    <t>📚  СТРУКТУРА ФАЙЛУ — 9 аркушів + 0 унікальних</t>
  </si>
  <si>
    <t>📋</t>
  </si>
  <si>
    <t xml:space="preserve">  Журнал планування</t>
  </si>
  <si>
    <t>Заповни на початку місяця — план доходів та витрат</t>
  </si>
  <si>
    <t>💰</t>
  </si>
  <si>
    <t xml:space="preserve">  Журнал доходів</t>
  </si>
  <si>
    <t>Вноси щодня — Заміна шин (легкові автомобілі), Заміна шин (вантажні автомобілі), Балансування коліс...</t>
  </si>
  <si>
    <t>💸</t>
  </si>
  <si>
    <t xml:space="preserve">  Журнал витрат</t>
  </si>
  <si>
    <t>Вноси щодня — всі витрати бізнесу</t>
  </si>
  <si>
    <t>📈</t>
  </si>
  <si>
    <t xml:space="preserve">  P&amp;L звіт</t>
  </si>
  <si>
    <t>Авто — прибутки і збитки, план vs факт</t>
  </si>
  <si>
    <t>💵</t>
  </si>
  <si>
    <t xml:space="preserve">  Cash Flow</t>
  </si>
  <si>
    <t>Авто — рух грошових коштів по трьох потоках</t>
  </si>
  <si>
    <t>⚖️</t>
  </si>
  <si>
    <t xml:space="preserve">  Баланс</t>
  </si>
  <si>
    <t>Авто — активи, пасиви, власний капітал</t>
  </si>
  <si>
    <t>📊</t>
  </si>
  <si>
    <t xml:space="preserve">  Дашборд</t>
  </si>
  <si>
    <t>Авто — всі KPI, місячна динаміка, підсумок</t>
  </si>
  <si>
    <t>🧮</t>
  </si>
  <si>
    <t xml:space="preserve">  Беззбитковість</t>
  </si>
  <si>
    <t>Розрахуй скільки продати щоб вийти в нуль</t>
  </si>
  <si>
    <t>📉</t>
  </si>
  <si>
    <t xml:space="preserve">  Коефіцієнти</t>
  </si>
  <si>
    <t>Авто — EBITDA, ROI, ROA, ліквідність</t>
  </si>
  <si>
    <t>📌  ЯК КОРИСТУВАТИСЬ — 5 кроків</t>
  </si>
  <si>
    <t>1</t>
  </si>
  <si>
    <t xml:space="preserve">  Початок місяця</t>
  </si>
  <si>
    <t>Відкрий 📋 Журнал планування → заповни всі зелені ячейки</t>
  </si>
  <si>
    <t>2</t>
  </si>
  <si>
    <t xml:space="preserve">  Щодня (доходи)</t>
  </si>
  <si>
    <t>Відкрий 💰 Журнал доходів → внеси продажі за день</t>
  </si>
  <si>
    <t>3</t>
  </si>
  <si>
    <t xml:space="preserve">  Щодня (витрати)</t>
  </si>
  <si>
    <t>Відкрий 💸 Журнал витрат → внеси всі витрати</t>
  </si>
  <si>
    <t>4</t>
  </si>
  <si>
    <t xml:space="preserve">  Щотижня</t>
  </si>
  <si>
    <t>Переглянь 📊 Дашборд → порівняй план і факт</t>
  </si>
  <si>
    <t>5</t>
  </si>
  <si>
    <t xml:space="preserve">  Кінець місяця</t>
  </si>
  <si>
    <t>Аналізуй 📈 P&amp;L → плануй наступний місяць</t>
  </si>
  <si>
    <t>💡  Зелені ячейки = вводь дані вручну   ·   Сірі = формули (автоматично)   ·   Формули захищені</t>
  </si>
  <si>
    <t>© ФінПомічник 2026  ·  finpomichnyk.com.ua  ·  🔒 Захищений шаблон</t>
  </si>
  <si>
    <t>🚗  Шиномонтаж — Журнал планування</t>
  </si>
  <si>
    <t>Заповни на початку місяця → зелені ячейки → дані автоматично в P&amp;L, Cash Flow та Баланс</t>
  </si>
  <si>
    <t>📅  Місяць / Рік:</t>
  </si>
  <si>
    <t>Квітень 2026</t>
  </si>
  <si>
    <t>Стаття планування</t>
  </si>
  <si>
    <t>ПЛАН, грн.</t>
  </si>
  <si>
    <t>ФАКТ, грн.</t>
  </si>
  <si>
    <t>ВІДХИЛЕННЯ, грн.</t>
  </si>
  <si>
    <t>💰  ПЛАНОВІ ДОХОДИ</t>
  </si>
  <si>
    <t xml:space="preserve">  Заміна шин (легкові автомобілі)</t>
  </si>
  <si>
    <t xml:space="preserve">  Заміна шин (вантажні автомобілі)</t>
  </si>
  <si>
    <t xml:space="preserve">  Балансування коліс</t>
  </si>
  <si>
    <t xml:space="preserve">  Ремонт та вулканізація проколів</t>
  </si>
  <si>
    <t xml:space="preserve">  Сезонне зберігання шин</t>
  </si>
  <si>
    <t xml:space="preserve">  Продаж шин та дисків</t>
  </si>
  <si>
    <t xml:space="preserve">  Додаткові послуги</t>
  </si>
  <si>
    <t xml:space="preserve">  РАЗОМ ДОХОДІВ</t>
  </si>
  <si>
    <t>💸  ПЛАНОВІ ВИТРАТИ</t>
  </si>
  <si>
    <t xml:space="preserve">  Оренда приміщення</t>
  </si>
  <si>
    <t xml:space="preserve">  Зарплата персоналу</t>
  </si>
  <si>
    <t xml:space="preserve">  Закупівля шин та дисків (товар)</t>
  </si>
  <si>
    <t xml:space="preserve">  Комунальні послуги (світло, вода)</t>
  </si>
  <si>
    <t xml:space="preserve">  Паливо та транспортні витрати</t>
  </si>
  <si>
    <t xml:space="preserve">  Реклама та маркетинг</t>
  </si>
  <si>
    <t xml:space="preserve">  Обслуговування обладнання</t>
  </si>
  <si>
    <t xml:space="preserve">  Податки та збори</t>
  </si>
  <si>
    <t xml:space="preserve">  Господарські та інші витрати</t>
  </si>
  <si>
    <t xml:space="preserve">  РАЗОМ ВИТРАТ</t>
  </si>
  <si>
    <t>📊  ПІДСУМОК KPI</t>
  </si>
  <si>
    <t xml:space="preserve">  Плановий прибуток</t>
  </si>
  <si>
    <t xml:space="preserve">  Маржа прибутку</t>
  </si>
  <si>
    <t xml:space="preserve">  Беззбитковість, грн.</t>
  </si>
  <si>
    <t>🚗  Шиномонтаж — Журнал доходів</t>
  </si>
  <si>
    <t>Вноси щодня → зелені ячейки → дата, вид, кількість, ціна → сума автоматично</t>
  </si>
  <si>
    <t>💡  Обирай вид послуги зі списку → вводь кількість та ціну → сума рахується автоматично</t>
  </si>
  <si>
    <t>Дата</t>
  </si>
  <si>
    <t>Вид послуги / Товару</t>
  </si>
  <si>
    <t>Кількість, од.</t>
  </si>
  <si>
    <t>Ціна за од., грн.</t>
  </si>
  <si>
    <t>Сума, грн.</t>
  </si>
  <si>
    <t>Коментар</t>
  </si>
  <si>
    <t xml:space="preserve">  РАЗОМ ДОХОДІВ ЗА МІСЯЦЬ</t>
  </si>
  <si>
    <t>🚗  Шиномонтаж — Журнал витрат</t>
  </si>
  <si>
    <t>Вноси щодня → зелені ячейки → дата, опис, категорія, сума</t>
  </si>
  <si>
    <t>💡  Обирай категорію зі списку → вводь опис та суму</t>
  </si>
  <si>
    <t>Опис витрати</t>
  </si>
  <si>
    <t>Категорія</t>
  </si>
  <si>
    <t xml:space="preserve">  РАЗОМ ВИТРАТ ЗА МІСЯЦЬ</t>
  </si>
  <si>
    <t>🚗  Шиномонтаж — P&amp;L Звіт (Прибутки та Збитки)</t>
  </si>
  <si>
    <t>Автоматично на основі Журналів планування, доходів та витрат</t>
  </si>
  <si>
    <t>Стаття P&amp;L</t>
  </si>
  <si>
    <t>ВІДХИЛЕННЯ, %</t>
  </si>
  <si>
    <t xml:space="preserve">  ДОХОДИ</t>
  </si>
  <si>
    <t xml:space="preserve">    Виручка від послуг</t>
  </si>
  <si>
    <t xml:space="preserve">    Інші доходи (вводь вручну)</t>
  </si>
  <si>
    <t xml:space="preserve">  ВИТРАТИ</t>
  </si>
  <si>
    <t xml:space="preserve">    Операційні витрати</t>
  </si>
  <si>
    <t xml:space="preserve">    Інші витрати (вводь вручну)</t>
  </si>
  <si>
    <t xml:space="preserve">  ВАЛОВИЙ ПРИБУТОК</t>
  </si>
  <si>
    <t xml:space="preserve">    Маржа прибутку</t>
  </si>
  <si>
    <t xml:space="preserve">  EBITDA</t>
  </si>
  <si>
    <t xml:space="preserve">    EBITDA маржа</t>
  </si>
  <si>
    <t xml:space="preserve">  ЧИСТИЙ ПРИБУТОК</t>
  </si>
  <si>
    <t xml:space="preserve">    Чиста маржа</t>
  </si>
  <si>
    <t>🚗  Шиномонтаж — Cash Flow (Рух грошових коштів)</t>
  </si>
  <si>
    <t>Три потоки: операційна · інвестиційна · фінансова діяльність</t>
  </si>
  <si>
    <t>Стаття Cash Flow</t>
  </si>
  <si>
    <t xml:space="preserve">  I.  ОПЕРАЦІЙНА ДІЯЛЬНІСТЬ</t>
  </si>
  <si>
    <t xml:space="preserve">  Надходження від клієнтів</t>
  </si>
  <si>
    <t xml:space="preserve">  Виплата постачальникам</t>
  </si>
  <si>
    <t xml:space="preserve">  Виплата зарплати</t>
  </si>
  <si>
    <t xml:space="preserve">  Сплата податків та зборів</t>
  </si>
  <si>
    <t xml:space="preserve">  Інші операційні витрати</t>
  </si>
  <si>
    <t xml:space="preserve">  ЧИСТИЙ ПОТІК — I</t>
  </si>
  <si>
    <t xml:space="preserve">  II.  ІНВЕСТИЦІЙНА ДІЯЛЬНІСТЬ</t>
  </si>
  <si>
    <t xml:space="preserve">  Придбання обладнання</t>
  </si>
  <si>
    <t xml:space="preserve">  Ремонт та модернізація</t>
  </si>
  <si>
    <t xml:space="preserve">  Інші інвестиційні витрати</t>
  </si>
  <si>
    <t xml:space="preserve">  ЧИСТИЙ ПОТІК — II</t>
  </si>
  <si>
    <t xml:space="preserve">  III.  ФІНАНСОВА ДІЯЛЬНІСТЬ</t>
  </si>
  <si>
    <t xml:space="preserve">  Отримані кредити та позики</t>
  </si>
  <si>
    <t xml:space="preserve">  Погашення кредитів</t>
  </si>
  <si>
    <t xml:space="preserve">  Вилучення прибутку власником</t>
  </si>
  <si>
    <t xml:space="preserve">  ЧИСТИЙ ПОТІК — III</t>
  </si>
  <si>
    <t xml:space="preserve">  ЗАГАЛЬНА ЗМІНА ГРОШОВИХ КОШТІВ</t>
  </si>
  <si>
    <t>🚗  Шиномонтаж — Баланс</t>
  </si>
  <si>
    <t>Активи = Зобов'язання + Власний капітал · Перевірка автоматично</t>
  </si>
  <si>
    <t>Стаття балансу</t>
  </si>
  <si>
    <t>Початок місяця, грн.</t>
  </si>
  <si>
    <t>Кінець місяця, грн.</t>
  </si>
  <si>
    <t xml:space="preserve">  АКТИВИ</t>
  </si>
  <si>
    <t xml:space="preserve">  I.  Необоротні активи</t>
  </si>
  <si>
    <t xml:space="preserve">  Основні засоби та обладнання</t>
  </si>
  <si>
    <t xml:space="preserve">  Інші необоротні активи</t>
  </si>
  <si>
    <t xml:space="preserve">  РАЗОМ необоротних активів</t>
  </si>
  <si>
    <t xml:space="preserve">  II.  Оборотні активи</t>
  </si>
  <si>
    <t xml:space="preserve">  Запаси та товари</t>
  </si>
  <si>
    <t xml:space="preserve">  Дебіторська заборгованість</t>
  </si>
  <si>
    <t xml:space="preserve">  Грошові кошти (каса + банк)</t>
  </si>
  <si>
    <t xml:space="preserve">  РАЗОМ оборотних активів</t>
  </si>
  <si>
    <t xml:space="preserve">  РАЗОМ АКТИВІВ</t>
  </si>
  <si>
    <t xml:space="preserve">  ПАСИВИ</t>
  </si>
  <si>
    <t xml:space="preserve">  I.  Власний капітал</t>
  </si>
  <si>
    <t xml:space="preserve">  Статутний капітал</t>
  </si>
  <si>
    <t xml:space="preserve">  Нерозподілений прибуток</t>
  </si>
  <si>
    <t xml:space="preserve">  РАЗОМ власного капіталу</t>
  </si>
  <si>
    <t xml:space="preserve">  II.  Зобов'язання</t>
  </si>
  <si>
    <t xml:space="preserve">  Кредити банків та позики</t>
  </si>
  <si>
    <t xml:space="preserve">  Кредиторська заборгованість</t>
  </si>
  <si>
    <t xml:space="preserve">  РАЗОМ зобов'язань</t>
  </si>
  <si>
    <t xml:space="preserve">  РАЗОМ ПАСИВІВ</t>
  </si>
  <si>
    <t xml:space="preserve">  ✔  ПЕРЕВІРКА БАЛАНСУ</t>
  </si>
  <si>
    <t>🚗  Шиномонтаж — Дашборд · KPI</t>
  </si>
  <si>
    <t>Всі ключові показники · динаміка по місяцях · підсумок за рік</t>
  </si>
  <si>
    <t>📊  KPI — КЛЮЧОВІ ПОКАЗНИКИ МІСЯЦЯ</t>
  </si>
  <si>
    <t>Показник</t>
  </si>
  <si>
    <t>Відхилення, %</t>
  </si>
  <si>
    <t>Статус</t>
  </si>
  <si>
    <t xml:space="preserve">  💰  Виручка (доходи)</t>
  </si>
  <si>
    <t xml:space="preserve">  💸  Витрати</t>
  </si>
  <si>
    <t xml:space="preserve">  📈  Прибуток (чистий)</t>
  </si>
  <si>
    <t xml:space="preserve">  📊  Маржа прибутку</t>
  </si>
  <si>
    <t>📅  ДИНАМІКА ПО МІСЯЦЯХ — вводь вручну щомісяця</t>
  </si>
  <si>
    <t>Місяць</t>
  </si>
  <si>
    <t>Виручка, грн.</t>
  </si>
  <si>
    <t>Витрати, грн.</t>
  </si>
  <si>
    <t>Прибуток, грн.</t>
  </si>
  <si>
    <t>Маржа, %</t>
  </si>
  <si>
    <t xml:space="preserve">  Січень</t>
  </si>
  <si>
    <t xml:space="preserve">  Лютий</t>
  </si>
  <si>
    <t xml:space="preserve">  Березень</t>
  </si>
  <si>
    <t xml:space="preserve">  Квітень</t>
  </si>
  <si>
    <t xml:space="preserve">  Травень</t>
  </si>
  <si>
    <t xml:space="preserve">  Червень</t>
  </si>
  <si>
    <t xml:space="preserve">  Липень</t>
  </si>
  <si>
    <t xml:space="preserve">  Серпень</t>
  </si>
  <si>
    <t xml:space="preserve">  Вересень</t>
  </si>
  <si>
    <t xml:space="preserve">  Жовтень</t>
  </si>
  <si>
    <t xml:space="preserve">  Листопад</t>
  </si>
  <si>
    <t xml:space="preserve">  Грудень</t>
  </si>
  <si>
    <t xml:space="preserve">  ПІДСУМОК ЗА РІК</t>
  </si>
  <si>
    <t>🚗  Шиномонтаж — Калькулятор беззбитковості</t>
  </si>
  <si>
    <t>Розрахуй скільки треба продати щоб вийти в нуль — 4 сценарії</t>
  </si>
  <si>
    <t>📥  ВХІДНІ ДАНІ — заповни зелені ячейки</t>
  </si>
  <si>
    <t>Параметр</t>
  </si>
  <si>
    <t>Значення</t>
  </si>
  <si>
    <t xml:space="preserve">  Постійні витрати на місяць (оренда, зарплата...), грн.</t>
  </si>
  <si>
    <t xml:space="preserve">  Середня ціна послуги або продажу, грн.</t>
  </si>
  <si>
    <t xml:space="preserve">  Змінні витрати на одиницю (матеріали...), грн.</t>
  </si>
  <si>
    <t xml:space="preserve">  Планова кількість одиниць на місяць, од.</t>
  </si>
  <si>
    <t xml:space="preserve">  Планова виручка на місяць, грн.</t>
  </si>
  <si>
    <t>📊  РЕЗУЛЬТАТИ РОЗРАХУНКУ (автоматично)</t>
  </si>
  <si>
    <t>Результат</t>
  </si>
  <si>
    <t xml:space="preserve">  Маржинальний дохід на одиницю, грн.</t>
  </si>
  <si>
    <t xml:space="preserve">  Коефіцієнт маржинального доходу</t>
  </si>
  <si>
    <t xml:space="preserve">  ⚖️  Беззбитковість (одиниць на місяць)</t>
  </si>
  <si>
    <t xml:space="preserve">  ⚖️  Беззбитковість (грн. на місяць)</t>
  </si>
  <si>
    <t xml:space="preserve">  Запас міцності від плану (одиниць)</t>
  </si>
  <si>
    <t xml:space="preserve">  Запас міцності від плану (%)</t>
  </si>
  <si>
    <t xml:space="preserve">  Плановий прибуток, грн.</t>
  </si>
  <si>
    <t>📋  ТАБЛИЦЯ СЦЕНАРІЇВ</t>
  </si>
  <si>
    <t>Сценарій</t>
  </si>
  <si>
    <t>Одиниць / міс.</t>
  </si>
  <si>
    <t xml:space="preserve">  😟  Мінімум (беззбитковість)</t>
  </si>
  <si>
    <t xml:space="preserve">  😐  Базовий план</t>
  </si>
  <si>
    <t xml:space="preserve">  😊  Оптимістичний (+20%)</t>
  </si>
  <si>
    <t xml:space="preserve">  🚀  Максимум (+50%)</t>
  </si>
  <si>
    <t>🚗  Шиномонтаж — Фінансові коефіцієнти</t>
  </si>
  <si>
    <t>Автоматично на основі P&amp;L та Балансу — EBITDA, ROI, ROA, ліквідність</t>
  </si>
  <si>
    <t>Коефіцієнт</t>
  </si>
  <si>
    <t>Норма</t>
  </si>
  <si>
    <t>Пояснення</t>
  </si>
  <si>
    <t xml:space="preserve">  РЕНТАБЕЛЬНІСТЬ</t>
  </si>
  <si>
    <t xml:space="preserve">  EBITDA маржа</t>
  </si>
  <si>
    <t>&gt; 15%</t>
  </si>
  <si>
    <t>Прибуток до відрахувань / Виручка</t>
  </si>
  <si>
    <t xml:space="preserve">  Чиста маржа прибутку</t>
  </si>
  <si>
    <t>&gt; 10%</t>
  </si>
  <si>
    <t>Чистий прибуток / Виручка</t>
  </si>
  <si>
    <t xml:space="preserve">  Валова маржа</t>
  </si>
  <si>
    <t>&gt; 30%</t>
  </si>
  <si>
    <t>(Виручка - Витрати) / Виручка</t>
  </si>
  <si>
    <t xml:space="preserve">  ROI — рентабельність капіталу</t>
  </si>
  <si>
    <t>Чистий прибуток / Власний капітал</t>
  </si>
  <si>
    <t xml:space="preserve">  ROA — рентабельність активів</t>
  </si>
  <si>
    <t>&gt; 5%</t>
  </si>
  <si>
    <t>Чистий прибуток / Активи</t>
  </si>
  <si>
    <t xml:space="preserve">  ЛІКВІДНІСТЬ</t>
  </si>
  <si>
    <t xml:space="preserve">  Поточна ліквідність</t>
  </si>
  <si>
    <t>&gt; 2.0</t>
  </si>
  <si>
    <t>Оборотні активи / Зобов'язання</t>
  </si>
  <si>
    <t xml:space="preserve">  Абсолютна ліквідність</t>
  </si>
  <si>
    <t>&gt; 0.2</t>
  </si>
  <si>
    <t>Грошові кошти / Зобов'язання</t>
  </si>
  <si>
    <t xml:space="preserve">  ФІНАНСОВА СТІЙКІСТЬ</t>
  </si>
  <si>
    <t xml:space="preserve">  Борг / Власний капітал</t>
  </si>
  <si>
    <t>&lt; 1.0</t>
  </si>
  <si>
    <t>Зобов'язання / Власний капітал</t>
  </si>
  <si>
    <t xml:space="preserve">  Коефіцієнт автономії</t>
  </si>
  <si>
    <t>&gt; 0.5</t>
  </si>
  <si>
    <t>Власний капітал / Активи</t>
  </si>
  <si>
    <t xml:space="preserve">  ДІЛОВА АКТИВНІСТЬ</t>
  </si>
  <si>
    <t xml:space="preserve">  Оборотність активів</t>
  </si>
  <si>
    <t>&gt; 1.0</t>
  </si>
  <si>
    <t>Виручка / Активи</t>
  </si>
  <si>
    <t>💡  Зелений = норма  ·  Жовтий = увага  ·  Червоний = потребує дій  ·  Дані з P&amp;L та Балансу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</si>
</sst>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5"/>
      <color rgb="FFFFFFFF"/>
      <name val="Arial"/>
      <family val="2"/>
      <charset val="204"/>
    </font>
    <font>
      <b/>
      <sz val="10"/>
      <color rgb="FFFFFFFF"/>
      <name val="Arial"/>
      <family val="2"/>
      <charset val="204"/>
    </font>
    <font>
      <sz val="14"/>
      <color rgb="FF111410"/>
      <name val="Arial"/>
      <family val="2"/>
      <charset val="204"/>
    </font>
    <font>
      <b/>
      <sz val="10"/>
      <color rgb="FF1B4332"/>
      <name val="Arial"/>
      <family val="2"/>
      <charset val="204"/>
    </font>
    <font>
      <sz val="9"/>
      <color rgb="FF444444"/>
      <name val="Arial"/>
      <family val="2"/>
      <charset val="204"/>
    </font>
    <font>
      <b/>
      <sz val="11"/>
      <color rgb="FFFFFFFF"/>
      <name val="Arial"/>
      <family val="2"/>
      <charset val="204"/>
    </font>
    <font>
      <sz val="9"/>
      <color rgb="FF111410"/>
      <name val="Arial"/>
      <family val="2"/>
      <charset val="204"/>
    </font>
    <font>
      <b/>
      <sz val="9"/>
      <color rgb="FF7C4A00"/>
      <name val="Arial"/>
      <family val="2"/>
      <charset val="204"/>
    </font>
    <font>
      <i/>
      <sz val="8"/>
      <color rgb="FFFFFFFF"/>
      <name val="Arial"/>
      <family val="2"/>
      <charset val="204"/>
    </font>
    <font>
      <b/>
      <sz val="14"/>
      <color rgb="FFFFFFFF"/>
      <name val="Arial"/>
      <family val="2"/>
      <charset val="204"/>
    </font>
    <font>
      <i/>
      <sz val="9"/>
      <color rgb="FFD8F3DC"/>
      <name val="Arial"/>
      <family val="2"/>
      <charset val="204"/>
    </font>
    <font>
      <b/>
      <sz val="9"/>
      <color rgb="FF111410"/>
      <name val="Arial"/>
      <family val="2"/>
      <charset val="204"/>
    </font>
    <font>
      <sz val="10"/>
      <color rgb="FF1B7A4A"/>
      <name val="Arial"/>
      <family val="2"/>
      <charset val="204"/>
    </font>
    <font>
      <sz val="10"/>
      <color rgb="FF111410"/>
      <name val="Arial"/>
      <family val="2"/>
      <charset val="204"/>
    </font>
    <font>
      <sz val="10"/>
      <color rgb="FF1B4332"/>
      <name val="Arial"/>
      <family val="2"/>
      <charset val="204"/>
    </font>
    <font>
      <b/>
      <sz val="12"/>
      <color rgb="FFFFFFFF"/>
      <name val="Arial"/>
      <family val="2"/>
      <charset val="204"/>
    </font>
    <font>
      <b/>
      <sz val="10"/>
      <color rgb="FF111410"/>
      <name val="Arial"/>
      <family val="2"/>
      <charset val="204"/>
    </font>
    <font>
      <i/>
      <sz val="9"/>
      <color rgb="FF555555"/>
      <name val="Arial"/>
      <family val="2"/>
      <charset val="204"/>
    </font>
    <font>
      <i/>
      <sz val="8"/>
      <color rgb="FF666666"/>
      <name val="Arial"/>
      <family val="2"/>
      <charset val="204"/>
    </font>
  </fonts>
  <fills count="14">
    <fill>
      <patternFill patternType="none"/>
    </fill>
    <fill>
      <patternFill patternType="gray125"/>
    </fill>
    <fill>
      <patternFill patternType="solid">
        <fgColor rgb="FF1B4332"/>
      </patternFill>
    </fill>
    <fill>
      <patternFill patternType="solid">
        <fgColor rgb="FFD8F3DC"/>
      </patternFill>
    </fill>
    <fill>
      <patternFill patternType="solid">
        <fgColor rgb="FFFFFFFF"/>
      </patternFill>
    </fill>
    <fill>
      <patternFill patternType="solid">
        <fgColor rgb="FF52B788"/>
      </patternFill>
    </fill>
    <fill>
      <patternFill patternType="solid">
        <fgColor rgb="FFFFF4D4"/>
      </patternFill>
    </fill>
    <fill>
      <patternFill patternType="solid">
        <fgColor rgb="FF2D6A4F"/>
      </patternFill>
    </fill>
    <fill>
      <patternFill patternType="solid">
        <fgColor rgb="FFF3F4F6"/>
      </patternFill>
    </fill>
    <fill>
      <patternFill patternType="solid">
        <fgColor rgb="FFEBF9F1"/>
      </patternFill>
    </fill>
    <fill>
      <patternFill patternType="solid">
        <fgColor rgb="FFE24B4A"/>
      </patternFill>
    </fill>
    <fill>
      <patternFill patternType="solid">
        <fgColor rgb="FFFFE4E4"/>
      </patternFill>
    </fill>
    <fill>
      <patternFill patternType="solid">
        <fgColor rgb="FF2563EB"/>
      </patternFill>
    </fill>
    <fill>
      <patternFill patternType="solid">
        <fgColor rgb="FFC9A227"/>
      </patternFill>
    </fill>
  </fills>
  <borders count="9">
    <border>
      <left/>
      <right/>
      <top/>
      <bottom/>
      <diagonal/>
    </border>
    <border>
      <left style="thin">
        <color rgb="FFCCCCCC"/>
      </left>
      <right style="thin">
        <color rgb="FFCCCCCC"/>
      </right>
      <top style="thin">
        <color rgb="FFCCCCCC"/>
      </top>
      <bottom style="thin">
        <color rgb="FFCCCCCC"/>
      </bottom>
      <diagonal/>
    </border>
    <border>
      <left style="medium">
        <color rgb="FFC9A227"/>
      </left>
      <right style="medium">
        <color rgb="FFC9A227"/>
      </right>
      <top style="medium">
        <color rgb="FFC9A227"/>
      </top>
      <bottom style="medium">
        <color rgb="FFC9A227"/>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medium">
        <color rgb="FFC9A227"/>
      </top>
      <bottom style="medium">
        <color rgb="FFC9A227"/>
      </bottom>
      <diagonal/>
    </border>
    <border>
      <left/>
      <right style="medium">
        <color rgb="FFC9A227"/>
      </right>
      <top style="medium">
        <color rgb="FFC9A227"/>
      </top>
      <bottom style="medium">
        <color rgb="FFC9A227"/>
      </bottom>
      <diagonal/>
    </border>
    <border>
      <left/>
      <right/>
      <top/>
      <bottom/>
      <diagonal/>
    </border>
    <border>
      <left style="thin">
        <color rgb="FFCCCCCC"/>
      </left>
      <right/>
      <top style="thin">
        <color rgb="FFCCCCCC"/>
      </top>
      <bottom style="thin">
        <color rgb="FFCCCCCC"/>
      </bottom>
      <diagonal/>
    </border>
  </borders>
  <cellStyleXfs count="1">
    <xf numFmtId="0" fontId="0" fillId="0" borderId="0"/>
  </cellStyleXfs>
  <cellXfs count="94">
    <xf numFmtId="0" fontId="0" fillId="0" borderId="0" xfId="0"/>
    <xf numFmtId="0" fontId="2" fillId="2"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4" fillId="3" borderId="1" xfId="0" applyFont="1" applyFill="1" applyBorder="1" applyAlignment="1" applyProtection="1">
      <alignment horizontal="left" vertical="center"/>
      <protection hidden="1"/>
    </xf>
    <xf numFmtId="0" fontId="3" fillId="4"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left" vertical="center"/>
      <protection hidden="1"/>
    </xf>
    <xf numFmtId="0" fontId="6" fillId="5"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left" vertical="center"/>
      <protection hidden="1"/>
    </xf>
    <xf numFmtId="0" fontId="7" fillId="4" borderId="1" xfId="0" applyFont="1" applyFill="1" applyBorder="1" applyAlignment="1" applyProtection="1">
      <alignment horizontal="left" vertical="center"/>
      <protection hidden="1"/>
    </xf>
    <xf numFmtId="0" fontId="12" fillId="8" borderId="1" xfId="0" applyFont="1" applyFill="1" applyBorder="1" applyAlignment="1" applyProtection="1">
      <alignment horizontal="right" vertical="center"/>
      <protection hidden="1"/>
    </xf>
    <xf numFmtId="49" fontId="13" fillId="9"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hidden="1"/>
    </xf>
    <xf numFmtId="3" fontId="13" fillId="9" borderId="1" xfId="0" applyNumberFormat="1" applyFont="1" applyFill="1" applyBorder="1" applyAlignment="1" applyProtection="1">
      <alignment horizontal="center" vertical="center"/>
      <protection locked="0"/>
    </xf>
    <xf numFmtId="3" fontId="14" fillId="3" borderId="1" xfId="0" applyNumberFormat="1" applyFont="1" applyFill="1" applyBorder="1" applyAlignment="1" applyProtection="1">
      <alignment horizontal="center" vertical="center"/>
      <protection hidden="1"/>
    </xf>
    <xf numFmtId="3" fontId="14" fillId="4" borderId="1" xfId="0" applyNumberFormat="1" applyFont="1" applyFill="1" applyBorder="1" applyAlignment="1" applyProtection="1">
      <alignment horizontal="center" vertical="center"/>
      <protection hidden="1"/>
    </xf>
    <xf numFmtId="0" fontId="2" fillId="7" borderId="1" xfId="0" applyFont="1" applyFill="1" applyBorder="1" applyAlignment="1" applyProtection="1">
      <alignment horizontal="left" vertical="center"/>
      <protection hidden="1"/>
    </xf>
    <xf numFmtId="3" fontId="6" fillId="7" borderId="1" xfId="0" applyNumberFormat="1" applyFont="1" applyFill="1" applyBorder="1" applyAlignment="1" applyProtection="1">
      <alignment horizontal="center" vertical="center"/>
      <protection hidden="1"/>
    </xf>
    <xf numFmtId="0" fontId="7" fillId="11" borderId="1" xfId="0" applyFont="1" applyFill="1" applyBorder="1" applyAlignment="1" applyProtection="1">
      <alignment horizontal="left" vertical="center"/>
      <protection hidden="1"/>
    </xf>
    <xf numFmtId="3" fontId="14" fillId="11" borderId="1" xfId="0" applyNumberFormat="1" applyFont="1" applyFill="1" applyBorder="1" applyAlignment="1" applyProtection="1">
      <alignment horizontal="center" vertical="center"/>
      <protection hidden="1"/>
    </xf>
    <xf numFmtId="0" fontId="2" fillId="10" borderId="1" xfId="0" applyFont="1" applyFill="1" applyBorder="1" applyAlignment="1" applyProtection="1">
      <alignment horizontal="left" vertical="center"/>
      <protection hidden="1"/>
    </xf>
    <xf numFmtId="3" fontId="6" fillId="10" borderId="1" xfId="0" applyNumberFormat="1" applyFont="1" applyFill="1" applyBorder="1" applyAlignment="1" applyProtection="1">
      <alignment horizontal="center" vertical="center"/>
      <protection hidden="1"/>
    </xf>
    <xf numFmtId="0" fontId="12" fillId="3" borderId="1" xfId="0" applyFont="1" applyFill="1" applyBorder="1" applyAlignment="1" applyProtection="1">
      <alignment horizontal="left" vertical="center"/>
      <protection hidden="1"/>
    </xf>
    <xf numFmtId="3" fontId="4" fillId="3" borderId="1" xfId="0" applyNumberFormat="1" applyFont="1" applyFill="1" applyBorder="1" applyAlignment="1" applyProtection="1">
      <alignment horizontal="center" vertical="center"/>
      <protection hidden="1"/>
    </xf>
    <xf numFmtId="3" fontId="15" fillId="3" borderId="1" xfId="0" applyNumberFormat="1" applyFont="1" applyFill="1" applyBorder="1" applyAlignment="1" applyProtection="1">
      <alignment horizontal="center" vertical="center"/>
      <protection hidden="1"/>
    </xf>
    <xf numFmtId="0" fontId="12" fillId="4" borderId="1" xfId="0" applyFont="1" applyFill="1" applyBorder="1" applyAlignment="1" applyProtection="1">
      <alignment horizontal="left" vertical="center"/>
      <protection hidden="1"/>
    </xf>
    <xf numFmtId="164" fontId="4" fillId="4" borderId="1" xfId="0"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3" fontId="14" fillId="8" borderId="1" xfId="0" applyNumberFormat="1" applyFont="1" applyFill="1" applyBorder="1" applyAlignment="1" applyProtection="1">
      <alignment horizontal="center" vertical="center"/>
      <protection hidden="1"/>
    </xf>
    <xf numFmtId="49" fontId="13" fillId="9" borderId="1" xfId="0" applyNumberFormat="1" applyFont="1" applyFill="1" applyBorder="1" applyAlignment="1" applyProtection="1">
      <alignment horizontal="left" vertical="center"/>
      <protection locked="0"/>
    </xf>
    <xf numFmtId="0" fontId="0" fillId="7" borderId="1" xfId="0" applyFill="1" applyBorder="1" applyProtection="1">
      <protection hidden="1"/>
    </xf>
    <xf numFmtId="3" fontId="16" fillId="7" borderId="1" xfId="0" applyNumberFormat="1" applyFont="1" applyFill="1" applyBorder="1" applyAlignment="1" applyProtection="1">
      <alignment horizontal="center" vertical="center"/>
      <protection hidden="1"/>
    </xf>
    <xf numFmtId="0" fontId="0" fillId="10" borderId="1" xfId="0" applyFill="1" applyBorder="1" applyProtection="1">
      <protection hidden="1"/>
    </xf>
    <xf numFmtId="3" fontId="16" fillId="10" borderId="1" xfId="0" applyNumberFormat="1" applyFont="1" applyFill="1" applyBorder="1" applyAlignment="1" applyProtection="1">
      <alignment horizontal="center" vertical="center"/>
      <protection hidden="1"/>
    </xf>
    <xf numFmtId="0" fontId="7" fillId="8" borderId="1" xfId="0" applyFont="1" applyFill="1" applyBorder="1" applyAlignment="1" applyProtection="1">
      <alignment horizontal="left" vertical="center"/>
      <protection hidden="1"/>
    </xf>
    <xf numFmtId="164" fontId="14" fillId="8" borderId="1" xfId="0" applyNumberFormat="1" applyFont="1" applyFill="1" applyBorder="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164" fontId="6" fillId="7" borderId="1" xfId="0" applyNumberFormat="1" applyFont="1" applyFill="1" applyBorder="1" applyAlignment="1" applyProtection="1">
      <alignment horizontal="center" vertical="center"/>
      <protection hidden="1"/>
    </xf>
    <xf numFmtId="164" fontId="6" fillId="10" borderId="1" xfId="0" applyNumberFormat="1" applyFont="1" applyFill="1" applyBorder="1" applyAlignment="1" applyProtection="1">
      <alignment horizontal="center" vertical="center"/>
      <protection hidden="1"/>
    </xf>
    <xf numFmtId="3" fontId="6" fillId="2" borderId="1" xfId="0" applyNumberFormat="1" applyFont="1" applyFill="1" applyBorder="1" applyAlignment="1" applyProtection="1">
      <alignment horizontal="center" vertical="center"/>
      <protection hidden="1"/>
    </xf>
    <xf numFmtId="164" fontId="6" fillId="2" borderId="1" xfId="0" applyNumberFormat="1" applyFont="1" applyFill="1" applyBorder="1" applyAlignment="1" applyProtection="1">
      <alignment horizontal="center" vertical="center"/>
      <protection hidden="1"/>
    </xf>
    <xf numFmtId="0" fontId="17" fillId="13" borderId="1" xfId="0" applyFont="1" applyFill="1" applyBorder="1" applyAlignment="1" applyProtection="1">
      <alignment horizontal="center" vertical="center"/>
      <protection hidden="1"/>
    </xf>
    <xf numFmtId="0" fontId="17" fillId="13" borderId="1" xfId="0" applyFont="1" applyFill="1" applyBorder="1" applyAlignment="1" applyProtection="1">
      <alignment horizontal="left" vertical="center"/>
      <protection hidden="1"/>
    </xf>
    <xf numFmtId="164" fontId="15" fillId="3" borderId="1" xfId="0" applyNumberFormat="1" applyFont="1" applyFill="1" applyBorder="1" applyAlignment="1" applyProtection="1">
      <alignment horizontal="center" vertical="center"/>
      <protection hidden="1"/>
    </xf>
    <xf numFmtId="49" fontId="14" fillId="3" borderId="1" xfId="0" applyNumberFormat="1" applyFont="1" applyFill="1" applyBorder="1" applyAlignment="1" applyProtection="1">
      <alignment horizontal="center" vertical="center"/>
      <protection hidden="1"/>
    </xf>
    <xf numFmtId="3" fontId="4" fillId="4" borderId="1" xfId="0" applyNumberFormat="1" applyFont="1" applyFill="1" applyBorder="1" applyAlignment="1" applyProtection="1">
      <alignment horizontal="center" vertical="center"/>
      <protection hidden="1"/>
    </xf>
    <xf numFmtId="49" fontId="14" fillId="4" borderId="1" xfId="0" applyNumberFormat="1" applyFont="1" applyFill="1" applyBorder="1" applyAlignment="1" applyProtection="1">
      <alignment horizontal="center" vertical="center"/>
      <protection hidden="1"/>
    </xf>
    <xf numFmtId="164" fontId="14" fillId="3" borderId="1" xfId="0" applyNumberFormat="1" applyFont="1" applyFill="1" applyBorder="1" applyAlignment="1" applyProtection="1">
      <alignment horizontal="center" vertical="center"/>
      <protection hidden="1"/>
    </xf>
    <xf numFmtId="0" fontId="0" fillId="2" borderId="1" xfId="0" applyFill="1" applyBorder="1" applyProtection="1">
      <protection hidden="1"/>
    </xf>
    <xf numFmtId="0" fontId="7" fillId="8" borderId="1" xfId="0" applyFont="1" applyFill="1" applyBorder="1" applyAlignment="1" applyProtection="1">
      <alignment horizontal="left" vertical="center" wrapText="1"/>
      <protection hidden="1"/>
    </xf>
    <xf numFmtId="0" fontId="0" fillId="8" borderId="1" xfId="0" applyFill="1" applyBorder="1" applyProtection="1">
      <protection hidden="1"/>
    </xf>
    <xf numFmtId="0" fontId="7" fillId="4" borderId="1" xfId="0" applyFont="1" applyFill="1" applyBorder="1" applyAlignment="1" applyProtection="1">
      <alignment horizontal="left" vertical="center" wrapText="1"/>
      <protection hidden="1"/>
    </xf>
    <xf numFmtId="0" fontId="0" fillId="4" borderId="1" xfId="0" applyFill="1" applyBorder="1" applyProtection="1">
      <protection hidden="1"/>
    </xf>
    <xf numFmtId="0" fontId="0" fillId="3" borderId="1" xfId="0" applyFill="1" applyBorder="1" applyProtection="1">
      <protection hidden="1"/>
    </xf>
    <xf numFmtId="164" fontId="17" fillId="4" borderId="1" xfId="0" applyNumberFormat="1" applyFont="1" applyFill="1" applyBorder="1" applyAlignment="1" applyProtection="1">
      <alignment horizontal="center" vertical="center"/>
      <protection hidden="1"/>
    </xf>
    <xf numFmtId="0" fontId="18" fillId="4" borderId="1" xfId="0" applyFont="1" applyFill="1" applyBorder="1" applyAlignment="1" applyProtection="1">
      <alignment horizontal="center" vertical="center"/>
      <protection hidden="1"/>
    </xf>
    <xf numFmtId="0" fontId="19" fillId="4" borderId="1" xfId="0" applyFont="1" applyFill="1" applyBorder="1" applyAlignment="1" applyProtection="1">
      <alignment horizontal="left" vertical="center" wrapText="1"/>
      <protection hidden="1"/>
    </xf>
    <xf numFmtId="164" fontId="17" fillId="8" borderId="1" xfId="0" applyNumberFormat="1" applyFont="1" applyFill="1" applyBorder="1" applyAlignment="1" applyProtection="1">
      <alignment horizontal="center" vertical="center"/>
      <protection hidden="1"/>
    </xf>
    <xf numFmtId="0" fontId="18" fillId="8" borderId="1" xfId="0" applyFont="1" applyFill="1" applyBorder="1" applyAlignment="1" applyProtection="1">
      <alignment horizontal="center" vertical="center"/>
      <protection hidden="1"/>
    </xf>
    <xf numFmtId="0" fontId="19" fillId="8" borderId="1" xfId="0" applyFont="1" applyFill="1" applyBorder="1" applyAlignment="1" applyProtection="1">
      <alignment horizontal="left" vertical="center" wrapText="1"/>
      <protection hidden="1"/>
    </xf>
    <xf numFmtId="2" fontId="17" fillId="4" borderId="1" xfId="0" applyNumberFormat="1" applyFont="1" applyFill="1" applyBorder="1" applyAlignment="1" applyProtection="1">
      <alignment horizontal="center" vertical="center"/>
      <protection hidden="1"/>
    </xf>
    <xf numFmtId="2" fontId="17" fillId="8"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left" vertical="center" wrapText="1"/>
      <protection hidden="1"/>
    </xf>
    <xf numFmtId="0" fontId="5" fillId="4" borderId="1" xfId="0" applyFont="1" applyFill="1" applyBorder="1" applyAlignment="1" applyProtection="1">
      <alignment horizontal="left" vertical="center" wrapText="1"/>
      <protection hidden="1"/>
    </xf>
    <xf numFmtId="0" fontId="7" fillId="3" borderId="1" xfId="0" applyFont="1" applyFill="1" applyBorder="1" applyAlignment="1" applyProtection="1">
      <alignment horizontal="left" vertical="center" wrapText="1"/>
      <protection hidden="1"/>
    </xf>
    <xf numFmtId="0" fontId="0" fillId="0" borderId="7" xfId="0" applyBorder="1"/>
    <xf numFmtId="0" fontId="2" fillId="2" borderId="1" xfId="0" applyFont="1" applyFill="1" applyBorder="1" applyAlignment="1" applyProtection="1">
      <alignment horizontal="center" vertical="center"/>
      <protection hidden="1"/>
    </xf>
    <xf numFmtId="0" fontId="0" fillId="0" borderId="3" xfId="0" applyBorder="1" applyProtection="1">
      <protection hidden="1"/>
    </xf>
    <xf numFmtId="0" fontId="0" fillId="0" borderId="4" xfId="0" applyBorder="1" applyProtection="1">
      <protection hidden="1"/>
    </xf>
    <xf numFmtId="0" fontId="9" fillId="2" borderId="0" xfId="0" applyFont="1" applyFill="1" applyAlignment="1" applyProtection="1">
      <alignment horizontal="center" vertical="center"/>
      <protection hidden="1"/>
    </xf>
    <xf numFmtId="0" fontId="0" fillId="0" borderId="0" xfId="0" applyProtection="1">
      <protection hidden="1"/>
    </xf>
    <xf numFmtId="0" fontId="1" fillId="2" borderId="0" xfId="0" applyFont="1" applyFill="1" applyAlignment="1" applyProtection="1">
      <alignment horizontal="center" vertical="center" wrapText="1"/>
      <protection hidden="1"/>
    </xf>
    <xf numFmtId="0" fontId="8" fillId="6" borderId="2" xfId="0" applyFont="1" applyFill="1" applyBorder="1" applyAlignment="1" applyProtection="1">
      <alignment horizontal="center" vertical="center"/>
      <protection hidden="1"/>
    </xf>
    <xf numFmtId="0" fontId="0" fillId="0" borderId="5" xfId="0" applyBorder="1" applyProtection="1">
      <protection hidden="1"/>
    </xf>
    <xf numFmtId="0" fontId="0" fillId="0" borderId="6" xfId="0" applyBorder="1" applyProtection="1">
      <protection hidden="1"/>
    </xf>
    <xf numFmtId="0" fontId="10" fillId="2" borderId="0" xfId="0" applyFont="1" applyFill="1" applyAlignment="1" applyProtection="1">
      <alignment horizontal="center" vertical="center" wrapText="1"/>
      <protection hidden="1"/>
    </xf>
    <xf numFmtId="0" fontId="2" fillId="7" borderId="1" xfId="0" applyFont="1" applyFill="1" applyBorder="1" applyAlignment="1" applyProtection="1">
      <alignment horizontal="center" vertical="center"/>
      <protection hidden="1"/>
    </xf>
    <xf numFmtId="0" fontId="0" fillId="0" borderId="3" xfId="0" applyBorder="1" applyProtection="1">
      <protection locked="0"/>
    </xf>
    <xf numFmtId="0" fontId="0" fillId="0" borderId="4" xfId="0" applyBorder="1" applyProtection="1">
      <protection locked="0"/>
    </xf>
    <xf numFmtId="49" fontId="13" fillId="9" borderId="1" xfId="0" applyNumberFormat="1" applyFont="1" applyFill="1" applyBorder="1" applyAlignment="1" applyProtection="1">
      <alignment horizontal="center" vertical="center"/>
      <protection locked="0"/>
    </xf>
    <xf numFmtId="0" fontId="11" fillId="7" borderId="0" xfId="0" applyFont="1" applyFill="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6" fillId="7" borderId="1" xfId="0" applyFont="1" applyFill="1" applyBorder="1" applyAlignment="1" applyProtection="1">
      <alignment horizontal="left" vertical="center"/>
      <protection hidden="1"/>
    </xf>
    <xf numFmtId="0" fontId="6" fillId="10" borderId="1" xfId="0" applyFont="1" applyFill="1" applyBorder="1" applyAlignment="1" applyProtection="1">
      <alignment horizontal="left" vertical="center"/>
      <protection hidden="1"/>
    </xf>
    <xf numFmtId="0" fontId="2" fillId="10" borderId="1" xfId="0" applyFont="1" applyFill="1" applyBorder="1" applyAlignment="1" applyProtection="1">
      <alignment horizontal="center" vertical="center"/>
      <protection hidden="1"/>
    </xf>
    <xf numFmtId="0" fontId="2" fillId="12" borderId="1" xfId="0" applyFont="1" applyFill="1" applyBorder="1" applyAlignment="1" applyProtection="1">
      <alignment horizontal="center" vertical="center"/>
      <protection hidden="1"/>
    </xf>
    <xf numFmtId="0" fontId="17" fillId="13" borderId="1"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0" fontId="2" fillId="10" borderId="3" xfId="0" applyFont="1" applyFill="1" applyBorder="1" applyAlignment="1" applyProtection="1">
      <alignment horizontal="center" vertical="center"/>
      <protection hidden="1"/>
    </xf>
    <xf numFmtId="0" fontId="2" fillId="10" borderId="4"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2" fillId="8" borderId="1" xfId="0" applyFont="1" applyFill="1" applyBorder="1" applyAlignment="1" applyProtection="1">
      <alignment horizontal="center" vertical="center"/>
      <protection hidden="1"/>
    </xf>
    <xf numFmtId="0" fontId="6" fillId="10" borderId="1" xfId="0" applyFont="1" applyFill="1" applyBorder="1" applyAlignment="1" applyProtection="1">
      <alignment horizontal="center" vertical="center"/>
      <protection hidden="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4332"/>
  </sheetPr>
  <dimension ref="B1:N23"/>
  <sheetViews>
    <sheetView showGridLines="0" tabSelected="1" workbookViewId="0"/>
  </sheetViews>
  <sheetFormatPr defaultRowHeight="15" x14ac:dyDescent="0.25"/>
  <cols>
    <col min="1" max="1" width="2" customWidth="1"/>
    <col min="2" max="2" width="8" customWidth="1"/>
    <col min="3" max="3" width="32" customWidth="1"/>
    <col min="4" max="4" width="48" customWidth="1"/>
    <col min="5" max="5" width="2" customWidth="1"/>
  </cols>
  <sheetData>
    <row r="1" spans="2:4" ht="38.1" customHeight="1" x14ac:dyDescent="0.25">
      <c r="B1" s="70" t="s">
        <v>0</v>
      </c>
      <c r="C1" s="69"/>
      <c r="D1" s="69"/>
    </row>
    <row r="2" spans="2:4" ht="6" customHeight="1" x14ac:dyDescent="0.25"/>
    <row r="3" spans="2:4" ht="21.95" customHeight="1" x14ac:dyDescent="0.25">
      <c r="B3" s="65" t="s">
        <v>1</v>
      </c>
      <c r="C3" s="66"/>
      <c r="D3" s="67"/>
    </row>
    <row r="4" spans="2:4" ht="30" customHeight="1" x14ac:dyDescent="0.25">
      <c r="B4" s="2" t="s">
        <v>2</v>
      </c>
      <c r="C4" s="3" t="s">
        <v>3</v>
      </c>
      <c r="D4" s="61" t="s">
        <v>4</v>
      </c>
    </row>
    <row r="5" spans="2:4" ht="30" customHeight="1" x14ac:dyDescent="0.25">
      <c r="B5" s="4" t="s">
        <v>5</v>
      </c>
      <c r="C5" s="5" t="s">
        <v>6</v>
      </c>
      <c r="D5" s="62" t="s">
        <v>7</v>
      </c>
    </row>
    <row r="6" spans="2:4" ht="30" customHeight="1" x14ac:dyDescent="0.25">
      <c r="B6" s="2" t="s">
        <v>8</v>
      </c>
      <c r="C6" s="3" t="s">
        <v>9</v>
      </c>
      <c r="D6" s="61" t="s">
        <v>10</v>
      </c>
    </row>
    <row r="7" spans="2:4" ht="30" customHeight="1" x14ac:dyDescent="0.25">
      <c r="B7" s="4" t="s">
        <v>11</v>
      </c>
      <c r="C7" s="5" t="s">
        <v>12</v>
      </c>
      <c r="D7" s="62" t="s">
        <v>13</v>
      </c>
    </row>
    <row r="8" spans="2:4" ht="30" customHeight="1" x14ac:dyDescent="0.25">
      <c r="B8" s="2" t="s">
        <v>14</v>
      </c>
      <c r="C8" s="3" t="s">
        <v>15</v>
      </c>
      <c r="D8" s="61" t="s">
        <v>16</v>
      </c>
    </row>
    <row r="9" spans="2:4" ht="30" customHeight="1" x14ac:dyDescent="0.25">
      <c r="B9" s="4" t="s">
        <v>17</v>
      </c>
      <c r="C9" s="5" t="s">
        <v>18</v>
      </c>
      <c r="D9" s="62" t="s">
        <v>19</v>
      </c>
    </row>
    <row r="10" spans="2:4" ht="30" customHeight="1" x14ac:dyDescent="0.25">
      <c r="B10" s="2" t="s">
        <v>20</v>
      </c>
      <c r="C10" s="3" t="s">
        <v>21</v>
      </c>
      <c r="D10" s="61" t="s">
        <v>22</v>
      </c>
    </row>
    <row r="11" spans="2:4" ht="30" customHeight="1" x14ac:dyDescent="0.25">
      <c r="B11" s="4" t="s">
        <v>23</v>
      </c>
      <c r="C11" s="5" t="s">
        <v>24</v>
      </c>
      <c r="D11" s="62" t="s">
        <v>25</v>
      </c>
    </row>
    <row r="12" spans="2:4" ht="30" customHeight="1" x14ac:dyDescent="0.25">
      <c r="B12" s="2" t="s">
        <v>26</v>
      </c>
      <c r="C12" s="3" t="s">
        <v>27</v>
      </c>
      <c r="D12" s="61" t="s">
        <v>28</v>
      </c>
    </row>
    <row r="14" spans="2:4" ht="21.95" customHeight="1" x14ac:dyDescent="0.25">
      <c r="B14" s="65" t="s">
        <v>29</v>
      </c>
      <c r="C14" s="66"/>
      <c r="D14" s="67"/>
    </row>
    <row r="15" spans="2:4" ht="30" customHeight="1" x14ac:dyDescent="0.25">
      <c r="B15" s="6" t="s">
        <v>30</v>
      </c>
      <c r="C15" s="3" t="s">
        <v>31</v>
      </c>
      <c r="D15" s="63" t="s">
        <v>32</v>
      </c>
    </row>
    <row r="16" spans="2:4" ht="30" customHeight="1" x14ac:dyDescent="0.25">
      <c r="B16" s="6" t="s">
        <v>33</v>
      </c>
      <c r="C16" s="5" t="s">
        <v>34</v>
      </c>
      <c r="D16" s="50" t="s">
        <v>35</v>
      </c>
    </row>
    <row r="17" spans="2:14" ht="30" customHeight="1" x14ac:dyDescent="0.25">
      <c r="B17" s="6" t="s">
        <v>36</v>
      </c>
      <c r="C17" s="3" t="s">
        <v>37</v>
      </c>
      <c r="D17" s="63" t="s">
        <v>38</v>
      </c>
    </row>
    <row r="18" spans="2:14" ht="30" customHeight="1" x14ac:dyDescent="0.25">
      <c r="B18" s="6" t="s">
        <v>39</v>
      </c>
      <c r="C18" s="5" t="s">
        <v>40</v>
      </c>
      <c r="D18" s="50" t="s">
        <v>41</v>
      </c>
    </row>
    <row r="19" spans="2:14" ht="30" customHeight="1" x14ac:dyDescent="0.25">
      <c r="B19" s="6" t="s">
        <v>42</v>
      </c>
      <c r="C19" s="3" t="s">
        <v>43</v>
      </c>
      <c r="D19" s="63" t="s">
        <v>44</v>
      </c>
    </row>
    <row r="21" spans="2:14" ht="21.95" customHeight="1" x14ac:dyDescent="0.25">
      <c r="B21" s="71" t="s">
        <v>45</v>
      </c>
      <c r="C21" s="72"/>
      <c r="D21" s="73"/>
    </row>
    <row r="23" spans="2:14" ht="15.95" customHeight="1" x14ac:dyDescent="0.25">
      <c r="B23" s="68" t="s">
        <v>46</v>
      </c>
      <c r="C23" s="69"/>
      <c r="D23" s="69"/>
      <c r="E23" s="64"/>
      <c r="F23" s="64"/>
      <c r="G23" s="64"/>
      <c r="H23" s="64"/>
      <c r="I23" s="64"/>
      <c r="J23" s="64"/>
      <c r="K23" s="64"/>
      <c r="L23" s="64"/>
      <c r="M23" s="64"/>
      <c r="N23" s="64"/>
    </row>
  </sheetData>
  <sheetProtection password="DA21" sheet="1"/>
  <mergeCells count="5">
    <mergeCell ref="B3:D3"/>
    <mergeCell ref="B14:D14"/>
    <mergeCell ref="B23:D23"/>
    <mergeCell ref="B1:D1"/>
    <mergeCell ref="B21:D2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D6A4F"/>
  </sheetPr>
  <dimension ref="B1:N23"/>
  <sheetViews>
    <sheetView showGridLines="0" workbookViewId="0">
      <selection activeCell="L22" sqref="L22"/>
    </sheetView>
  </sheetViews>
  <sheetFormatPr defaultRowHeight="15" x14ac:dyDescent="0.25"/>
  <cols>
    <col min="1" max="1" width="2" customWidth="1"/>
    <col min="2" max="2" width="32" customWidth="1"/>
    <col min="3" max="4" width="14" customWidth="1"/>
    <col min="5" max="5" width="36" customWidth="1"/>
    <col min="6" max="6" width="4.28515625" customWidth="1"/>
  </cols>
  <sheetData>
    <row r="1" spans="2:5" ht="38.1" customHeight="1" x14ac:dyDescent="0.25">
      <c r="B1" s="74" t="s">
        <v>214</v>
      </c>
      <c r="C1" s="69"/>
      <c r="D1" s="69"/>
      <c r="E1" s="69"/>
    </row>
    <row r="2" spans="2:5" ht="18" customHeight="1" x14ac:dyDescent="0.25">
      <c r="B2" s="79" t="s">
        <v>215</v>
      </c>
      <c r="C2" s="69"/>
      <c r="D2" s="69"/>
      <c r="E2" s="69"/>
    </row>
    <row r="3" spans="2:5" ht="27.95" customHeight="1" x14ac:dyDescent="0.25">
      <c r="B3" s="92" t="s">
        <v>49</v>
      </c>
      <c r="C3" s="78" t="s">
        <v>50</v>
      </c>
      <c r="D3" s="76"/>
      <c r="E3" s="77"/>
    </row>
    <row r="4" spans="2:5" ht="6" customHeight="1" x14ac:dyDescent="0.25"/>
    <row r="5" spans="2:5" ht="24" customHeight="1" x14ac:dyDescent="0.25">
      <c r="B5" s="11" t="s">
        <v>216</v>
      </c>
      <c r="C5" s="1" t="s">
        <v>192</v>
      </c>
      <c r="D5" s="1" t="s">
        <v>217</v>
      </c>
      <c r="E5" s="11" t="s">
        <v>218</v>
      </c>
    </row>
    <row r="6" spans="2:5" ht="21.95" customHeight="1" x14ac:dyDescent="0.25">
      <c r="B6" s="65" t="s">
        <v>219</v>
      </c>
      <c r="C6" s="66"/>
      <c r="D6" s="66"/>
      <c r="E6" s="67"/>
    </row>
    <row r="7" spans="2:5" ht="20.100000000000001" customHeight="1" x14ac:dyDescent="0.25">
      <c r="B7" s="8" t="s">
        <v>220</v>
      </c>
      <c r="C7" s="53">
        <f>'📈 P&amp;L звіт'!D20</f>
        <v>0</v>
      </c>
      <c r="D7" s="54" t="s">
        <v>221</v>
      </c>
      <c r="E7" s="55" t="s">
        <v>222</v>
      </c>
    </row>
    <row r="8" spans="2:5" ht="20.100000000000001" customHeight="1" x14ac:dyDescent="0.25">
      <c r="B8" s="33" t="s">
        <v>223</v>
      </c>
      <c r="C8" s="56">
        <f>'📈 P&amp;L звіт'!D23</f>
        <v>0</v>
      </c>
      <c r="D8" s="57" t="s">
        <v>224</v>
      </c>
      <c r="E8" s="58" t="s">
        <v>225</v>
      </c>
    </row>
    <row r="9" spans="2:5" ht="20.100000000000001" customHeight="1" x14ac:dyDescent="0.25">
      <c r="B9" s="8" t="s">
        <v>226</v>
      </c>
      <c r="C9" s="53">
        <f>IF('📈 P&amp;L звіт'!D9&gt;0,('📈 P&amp;L звіт'!D9-'📈 P&amp;L звіт'!D14)/'📈 P&amp;L звіт'!D9,0)</f>
        <v>0</v>
      </c>
      <c r="D9" s="54" t="s">
        <v>227</v>
      </c>
      <c r="E9" s="55" t="s">
        <v>228</v>
      </c>
    </row>
    <row r="10" spans="2:5" ht="20.100000000000001" customHeight="1" x14ac:dyDescent="0.25">
      <c r="B10" s="33" t="s">
        <v>229</v>
      </c>
      <c r="C10" s="56">
        <f>IF('⚖️ Баланс'!D22&gt;0,'📈 P&amp;L звіт'!D22/'⚖️ Баланс'!D22,0)</f>
        <v>0</v>
      </c>
      <c r="D10" s="57" t="s">
        <v>221</v>
      </c>
      <c r="E10" s="58" t="s">
        <v>230</v>
      </c>
    </row>
    <row r="11" spans="2:5" ht="20.100000000000001" customHeight="1" x14ac:dyDescent="0.25">
      <c r="B11" s="8" t="s">
        <v>231</v>
      </c>
      <c r="C11" s="53">
        <f>IF('⚖️ Баланс'!D16&gt;0,'📈 P&amp;L звіт'!D22/'⚖️ Баланс'!D16,0)</f>
        <v>0</v>
      </c>
      <c r="D11" s="54" t="s">
        <v>232</v>
      </c>
      <c r="E11" s="55" t="s">
        <v>233</v>
      </c>
    </row>
    <row r="12" spans="2:5" ht="21.95" customHeight="1" x14ac:dyDescent="0.25">
      <c r="B12" s="84" t="s">
        <v>234</v>
      </c>
      <c r="C12" s="66"/>
      <c r="D12" s="66"/>
      <c r="E12" s="67"/>
    </row>
    <row r="13" spans="2:5" ht="20.100000000000001" customHeight="1" x14ac:dyDescent="0.25">
      <c r="B13" s="8" t="s">
        <v>235</v>
      </c>
      <c r="C13" s="59">
        <f>IF('⚖️ Баланс'!D26&gt;0,'⚖️ Баланс'!D15/'⚖️ Баланс'!D26,0)</f>
        <v>0</v>
      </c>
      <c r="D13" s="54" t="s">
        <v>236</v>
      </c>
      <c r="E13" s="55" t="s">
        <v>237</v>
      </c>
    </row>
    <row r="14" spans="2:5" ht="20.100000000000001" customHeight="1" x14ac:dyDescent="0.25">
      <c r="B14" s="33" t="s">
        <v>238</v>
      </c>
      <c r="C14" s="60">
        <f>IF('⚖️ Баланс'!D26&gt;0,'⚖️ Баланс'!D14/'⚖️ Баланс'!D26,0)</f>
        <v>0</v>
      </c>
      <c r="D14" s="57" t="s">
        <v>239</v>
      </c>
      <c r="E14" s="58" t="s">
        <v>240</v>
      </c>
    </row>
    <row r="15" spans="2:5" ht="21.95" customHeight="1" x14ac:dyDescent="0.25">
      <c r="B15" s="85" t="s">
        <v>241</v>
      </c>
      <c r="C15" s="66"/>
      <c r="D15" s="66"/>
      <c r="E15" s="67"/>
    </row>
    <row r="16" spans="2:5" ht="20.100000000000001" customHeight="1" x14ac:dyDescent="0.25">
      <c r="B16" s="33" t="s">
        <v>242</v>
      </c>
      <c r="C16" s="60">
        <f>IF('⚖️ Баланс'!D22&gt;0,'⚖️ Баланс'!D26/'⚖️ Баланс'!D22,0)</f>
        <v>0</v>
      </c>
      <c r="D16" s="57" t="s">
        <v>243</v>
      </c>
      <c r="E16" s="58" t="s">
        <v>244</v>
      </c>
    </row>
    <row r="17" spans="2:14" ht="20.100000000000001" customHeight="1" x14ac:dyDescent="0.25">
      <c r="B17" s="8" t="s">
        <v>245</v>
      </c>
      <c r="C17" s="59">
        <f>IF('⚖️ Баланс'!D16&gt;0,'⚖️ Баланс'!D22/'⚖️ Баланс'!D16,0)</f>
        <v>0</v>
      </c>
      <c r="D17" s="54" t="s">
        <v>246</v>
      </c>
      <c r="E17" s="55" t="s">
        <v>247</v>
      </c>
    </row>
    <row r="18" spans="2:14" ht="21.95" customHeight="1" x14ac:dyDescent="0.25">
      <c r="B18" s="65" t="s">
        <v>248</v>
      </c>
      <c r="C18" s="66"/>
      <c r="D18" s="66"/>
      <c r="E18" s="67"/>
    </row>
    <row r="19" spans="2:14" ht="20.100000000000001" customHeight="1" x14ac:dyDescent="0.25">
      <c r="B19" s="8" t="s">
        <v>249</v>
      </c>
      <c r="C19" s="59">
        <f>IF('⚖️ Баланс'!D16&gt;0,'📈 P&amp;L звіт'!D9/'⚖️ Баланс'!D16,0)</f>
        <v>0</v>
      </c>
      <c r="D19" s="54" t="s">
        <v>250</v>
      </c>
      <c r="E19" s="55" t="s">
        <v>251</v>
      </c>
    </row>
    <row r="20" spans="2:14" ht="8.1" customHeight="1" x14ac:dyDescent="0.25"/>
    <row r="21" spans="2:14" ht="20.100000000000001" customHeight="1" x14ac:dyDescent="0.25">
      <c r="B21" s="80" t="s">
        <v>252</v>
      </c>
      <c r="C21" s="69"/>
      <c r="D21" s="69"/>
      <c r="E21" s="69"/>
    </row>
    <row r="23" spans="2:14" ht="15.95" customHeight="1" x14ac:dyDescent="0.25">
      <c r="B23" s="68" t="s">
        <v>46</v>
      </c>
      <c r="C23" s="69"/>
      <c r="D23" s="69"/>
      <c r="E23" s="69"/>
      <c r="F23" s="64"/>
      <c r="G23" s="64"/>
      <c r="H23" s="64"/>
      <c r="I23" s="64"/>
      <c r="J23" s="64"/>
      <c r="K23" s="64"/>
      <c r="L23" s="64"/>
      <c r="M23" s="64"/>
      <c r="N23" s="64"/>
    </row>
  </sheetData>
  <sheetProtection algorithmName="SHA-512" hashValue="WvcXZX6sDncikd92mJYbaoIbcuQ8T0tzzAUEj7UnA7gOp3cLGyXSOgGMOn9G89N7/Z4kWIJrccnJe3GxhrWHTA==" saltValue="06OZb78Dz1l13BbAxXDE+g==" spinCount="100000" sheet="1"/>
  <mergeCells count="9">
    <mergeCell ref="B23:E23"/>
    <mergeCell ref="B18:E18"/>
    <mergeCell ref="B1:E1"/>
    <mergeCell ref="B12:E12"/>
    <mergeCell ref="B6:E6"/>
    <mergeCell ref="B21:E21"/>
    <mergeCell ref="B15:E15"/>
    <mergeCell ref="C3:E3"/>
    <mergeCell ref="B2:E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D6A4F"/>
  </sheetPr>
  <dimension ref="B1:N41"/>
  <sheetViews>
    <sheetView showGridLines="0" workbookViewId="0">
      <selection activeCell="I17" sqref="I17"/>
    </sheetView>
  </sheetViews>
  <sheetFormatPr defaultRowHeight="15" x14ac:dyDescent="0.25"/>
  <cols>
    <col min="1" max="1" width="2" customWidth="1"/>
    <col min="2" max="2" width="34" customWidth="1"/>
    <col min="3" max="5" width="18" customWidth="1"/>
    <col min="6" max="6" width="2" customWidth="1"/>
  </cols>
  <sheetData>
    <row r="1" spans="2:5" ht="38.1" customHeight="1" x14ac:dyDescent="0.25">
      <c r="B1" s="74" t="s">
        <v>47</v>
      </c>
      <c r="C1" s="69"/>
      <c r="D1" s="69"/>
      <c r="E1" s="69"/>
    </row>
    <row r="2" spans="2:5" ht="18" customHeight="1" x14ac:dyDescent="0.25">
      <c r="B2" s="79" t="s">
        <v>48</v>
      </c>
      <c r="C2" s="69"/>
      <c r="D2" s="69"/>
      <c r="E2" s="69"/>
    </row>
    <row r="3" spans="2:5" ht="27.95" customHeight="1" x14ac:dyDescent="0.25">
      <c r="B3" s="92" t="s">
        <v>49</v>
      </c>
      <c r="C3" s="78" t="s">
        <v>50</v>
      </c>
      <c r="D3" s="76"/>
      <c r="E3" s="77"/>
    </row>
    <row r="4" spans="2:5" ht="6" customHeight="1" x14ac:dyDescent="0.25"/>
    <row r="5" spans="2:5" ht="24" customHeight="1" x14ac:dyDescent="0.25">
      <c r="B5" s="11" t="s">
        <v>51</v>
      </c>
      <c r="C5" s="1" t="s">
        <v>52</v>
      </c>
      <c r="D5" s="1" t="s">
        <v>53</v>
      </c>
      <c r="E5" s="1" t="s">
        <v>54</v>
      </c>
    </row>
    <row r="6" spans="2:5" ht="21.95" customHeight="1" x14ac:dyDescent="0.25">
      <c r="B6" s="75" t="s">
        <v>55</v>
      </c>
      <c r="C6" s="66"/>
      <c r="D6" s="66"/>
      <c r="E6" s="67"/>
    </row>
    <row r="7" spans="2:5" ht="20.100000000000001" customHeight="1" x14ac:dyDescent="0.25">
      <c r="B7" s="7" t="s">
        <v>56</v>
      </c>
      <c r="C7" s="12">
        <v>0</v>
      </c>
      <c r="D7" s="12">
        <v>0</v>
      </c>
      <c r="E7" s="13">
        <f t="shared" ref="E7:E17" si="0">D7-C7</f>
        <v>0</v>
      </c>
    </row>
    <row r="8" spans="2:5" ht="20.100000000000001" customHeight="1" x14ac:dyDescent="0.25">
      <c r="B8" s="8" t="s">
        <v>57</v>
      </c>
      <c r="C8" s="12">
        <v>0</v>
      </c>
      <c r="D8" s="12">
        <v>0</v>
      </c>
      <c r="E8" s="14">
        <f t="shared" si="0"/>
        <v>0</v>
      </c>
    </row>
    <row r="9" spans="2:5" ht="20.100000000000001" customHeight="1" x14ac:dyDescent="0.25">
      <c r="B9" s="7" t="s">
        <v>58</v>
      </c>
      <c r="C9" s="12">
        <v>0</v>
      </c>
      <c r="D9" s="12">
        <v>0</v>
      </c>
      <c r="E9" s="13">
        <f t="shared" si="0"/>
        <v>0</v>
      </c>
    </row>
    <row r="10" spans="2:5" ht="20.100000000000001" customHeight="1" x14ac:dyDescent="0.25">
      <c r="B10" s="8" t="s">
        <v>59</v>
      </c>
      <c r="C10" s="12">
        <v>0</v>
      </c>
      <c r="D10" s="12">
        <v>0</v>
      </c>
      <c r="E10" s="14">
        <f t="shared" si="0"/>
        <v>0</v>
      </c>
    </row>
    <row r="11" spans="2:5" ht="20.100000000000001" customHeight="1" x14ac:dyDescent="0.25">
      <c r="B11" s="7" t="s">
        <v>60</v>
      </c>
      <c r="C11" s="12">
        <v>0</v>
      </c>
      <c r="D11" s="12">
        <v>0</v>
      </c>
      <c r="E11" s="13">
        <f t="shared" si="0"/>
        <v>0</v>
      </c>
    </row>
    <row r="12" spans="2:5" ht="20.100000000000001" customHeight="1" x14ac:dyDescent="0.25">
      <c r="B12" s="8" t="s">
        <v>61</v>
      </c>
      <c r="C12" s="12">
        <v>0</v>
      </c>
      <c r="D12" s="12">
        <v>0</v>
      </c>
      <c r="E12" s="14">
        <f t="shared" si="0"/>
        <v>0</v>
      </c>
    </row>
    <row r="13" spans="2:5" ht="20.100000000000001" customHeight="1" x14ac:dyDescent="0.25">
      <c r="B13" s="7" t="s">
        <v>62</v>
      </c>
      <c r="C13" s="12">
        <v>0</v>
      </c>
      <c r="D13" s="12">
        <v>0</v>
      </c>
      <c r="E13" s="13">
        <f t="shared" si="0"/>
        <v>0</v>
      </c>
    </row>
    <row r="14" spans="2:5" ht="20.100000000000001" customHeight="1" x14ac:dyDescent="0.25">
      <c r="B14" s="8"/>
      <c r="C14" s="12">
        <v>0</v>
      </c>
      <c r="D14" s="12">
        <v>0</v>
      </c>
      <c r="E14" s="14">
        <f t="shared" si="0"/>
        <v>0</v>
      </c>
    </row>
    <row r="15" spans="2:5" ht="20.100000000000001" customHeight="1" x14ac:dyDescent="0.25">
      <c r="B15" s="7"/>
      <c r="C15" s="12">
        <v>0</v>
      </c>
      <c r="D15" s="12">
        <v>0</v>
      </c>
      <c r="E15" s="13">
        <f t="shared" si="0"/>
        <v>0</v>
      </c>
    </row>
    <row r="16" spans="2:5" ht="20.100000000000001" customHeight="1" x14ac:dyDescent="0.25">
      <c r="B16" s="8"/>
      <c r="C16" s="12">
        <v>0</v>
      </c>
      <c r="D16" s="12">
        <v>0</v>
      </c>
      <c r="E16" s="14">
        <f t="shared" si="0"/>
        <v>0</v>
      </c>
    </row>
    <row r="17" spans="2:5" ht="20.100000000000001" customHeight="1" x14ac:dyDescent="0.25">
      <c r="B17" s="7"/>
      <c r="C17" s="12">
        <v>0</v>
      </c>
      <c r="D17" s="12">
        <v>0</v>
      </c>
      <c r="E17" s="13">
        <f t="shared" si="0"/>
        <v>0</v>
      </c>
    </row>
    <row r="18" spans="2:5" ht="20.100000000000001" customHeight="1" x14ac:dyDescent="0.25">
      <c r="B18" s="15" t="s">
        <v>63</v>
      </c>
      <c r="C18" s="16">
        <f>SUM(C7:C17)</f>
        <v>0</v>
      </c>
      <c r="D18" s="16">
        <f>SUM(D7:D17)</f>
        <v>0</v>
      </c>
      <c r="E18" s="16">
        <f>D18-C18</f>
        <v>0</v>
      </c>
    </row>
    <row r="19" spans="2:5" ht="12" customHeight="1" x14ac:dyDescent="0.25"/>
    <row r="20" spans="2:5" ht="20.100000000000001" customHeight="1" x14ac:dyDescent="0.25">
      <c r="B20" s="86" t="s">
        <v>64</v>
      </c>
      <c r="C20" s="87"/>
      <c r="D20" s="87"/>
      <c r="E20" s="88"/>
    </row>
    <row r="21" spans="2:5" ht="20.100000000000001" customHeight="1" x14ac:dyDescent="0.25">
      <c r="B21" s="17" t="s">
        <v>65</v>
      </c>
      <c r="C21" s="12">
        <v>0</v>
      </c>
      <c r="D21" s="12">
        <v>0</v>
      </c>
      <c r="E21" s="18">
        <f t="shared" ref="E21:E27" si="1">D17-C17</f>
        <v>0</v>
      </c>
    </row>
    <row r="22" spans="2:5" ht="20.100000000000001" customHeight="1" x14ac:dyDescent="0.25">
      <c r="B22" s="8" t="s">
        <v>66</v>
      </c>
      <c r="C22" s="12">
        <v>0</v>
      </c>
      <c r="D22" s="12">
        <v>0</v>
      </c>
      <c r="E22" s="14">
        <f t="shared" si="1"/>
        <v>0</v>
      </c>
    </row>
    <row r="23" spans="2:5" ht="20.100000000000001" customHeight="1" x14ac:dyDescent="0.25">
      <c r="B23" s="17" t="s">
        <v>67</v>
      </c>
      <c r="C23" s="12">
        <v>0</v>
      </c>
      <c r="D23" s="12">
        <v>0</v>
      </c>
      <c r="E23" s="18">
        <f t="shared" si="1"/>
        <v>0</v>
      </c>
    </row>
    <row r="24" spans="2:5" ht="20.100000000000001" customHeight="1" x14ac:dyDescent="0.25">
      <c r="B24" s="8" t="s">
        <v>68</v>
      </c>
      <c r="C24" s="12">
        <v>0</v>
      </c>
      <c r="D24" s="12">
        <v>0</v>
      </c>
      <c r="E24" s="14">
        <f t="shared" si="1"/>
        <v>0</v>
      </c>
    </row>
    <row r="25" spans="2:5" ht="20.100000000000001" customHeight="1" x14ac:dyDescent="0.25">
      <c r="B25" s="17" t="s">
        <v>69</v>
      </c>
      <c r="C25" s="12">
        <v>0</v>
      </c>
      <c r="D25" s="12">
        <v>0</v>
      </c>
      <c r="E25" s="18">
        <f t="shared" si="1"/>
        <v>0</v>
      </c>
    </row>
    <row r="26" spans="2:5" ht="24" customHeight="1" x14ac:dyDescent="0.25">
      <c r="B26" s="8" t="s">
        <v>70</v>
      </c>
      <c r="C26" s="12">
        <v>0</v>
      </c>
      <c r="D26" s="12">
        <v>0</v>
      </c>
      <c r="E26" s="14">
        <f t="shared" si="1"/>
        <v>0</v>
      </c>
    </row>
    <row r="27" spans="2:5" ht="20.100000000000001" customHeight="1" x14ac:dyDescent="0.25">
      <c r="B27" s="17" t="s">
        <v>71</v>
      </c>
      <c r="C27" s="12">
        <v>0</v>
      </c>
      <c r="D27" s="12">
        <v>0</v>
      </c>
      <c r="E27" s="18">
        <f t="shared" si="1"/>
        <v>0</v>
      </c>
    </row>
    <row r="28" spans="2:5" ht="21.95" customHeight="1" x14ac:dyDescent="0.25">
      <c r="B28" s="8" t="s">
        <v>72</v>
      </c>
      <c r="C28" s="12">
        <v>0</v>
      </c>
      <c r="D28" s="12">
        <v>0</v>
      </c>
      <c r="E28" s="14">
        <f t="shared" ref="E28:E33" si="2">D24-C24</f>
        <v>0</v>
      </c>
    </row>
    <row r="29" spans="2:5" ht="21.95" customHeight="1" x14ac:dyDescent="0.25">
      <c r="B29" s="17" t="s">
        <v>73</v>
      </c>
      <c r="C29" s="12">
        <v>0</v>
      </c>
      <c r="D29" s="12">
        <v>0</v>
      </c>
      <c r="E29" s="18">
        <f t="shared" si="2"/>
        <v>0</v>
      </c>
    </row>
    <row r="30" spans="2:5" ht="20.100000000000001" customHeight="1" x14ac:dyDescent="0.25">
      <c r="B30" s="8"/>
      <c r="C30" s="12">
        <v>0</v>
      </c>
      <c r="D30" s="12">
        <v>0</v>
      </c>
      <c r="E30" s="14">
        <f t="shared" si="2"/>
        <v>0</v>
      </c>
    </row>
    <row r="31" spans="2:5" ht="20.100000000000001" customHeight="1" x14ac:dyDescent="0.25">
      <c r="B31" s="17"/>
      <c r="C31" s="12">
        <v>0</v>
      </c>
      <c r="D31" s="12">
        <v>0</v>
      </c>
      <c r="E31" s="18">
        <f t="shared" si="2"/>
        <v>0</v>
      </c>
    </row>
    <row r="32" spans="2:5" ht="20.100000000000001" customHeight="1" x14ac:dyDescent="0.25">
      <c r="B32" s="8"/>
      <c r="C32" s="12">
        <v>0</v>
      </c>
      <c r="D32" s="12">
        <v>0</v>
      </c>
      <c r="E32" s="14">
        <f t="shared" si="2"/>
        <v>0</v>
      </c>
    </row>
    <row r="33" spans="2:14" ht="20.100000000000001" customHeight="1" x14ac:dyDescent="0.25">
      <c r="B33" s="17"/>
      <c r="C33" s="12">
        <v>0</v>
      </c>
      <c r="D33" s="12">
        <v>0</v>
      </c>
      <c r="E33" s="18">
        <f t="shared" si="2"/>
        <v>0</v>
      </c>
    </row>
    <row r="34" spans="2:14" ht="21.75" customHeight="1" x14ac:dyDescent="0.25">
      <c r="B34" s="19" t="s">
        <v>74</v>
      </c>
      <c r="C34" s="20">
        <f>SUM(C21:C33)</f>
        <v>0</v>
      </c>
      <c r="D34" s="20">
        <f>SUM(D21:D33)</f>
        <v>0</v>
      </c>
      <c r="E34" s="20">
        <f>D34-C34</f>
        <v>0</v>
      </c>
    </row>
    <row r="36" spans="2:14" ht="22.5" customHeight="1" x14ac:dyDescent="0.25">
      <c r="B36" s="89" t="s">
        <v>75</v>
      </c>
      <c r="C36" s="90"/>
      <c r="D36" s="90"/>
      <c r="E36" s="91"/>
    </row>
    <row r="37" spans="2:14" ht="22.5" customHeight="1" x14ac:dyDescent="0.25">
      <c r="B37" s="21" t="s">
        <v>76</v>
      </c>
      <c r="C37" s="22">
        <f>C18-C34</f>
        <v>0</v>
      </c>
      <c r="D37" s="22">
        <f>D18-D34</f>
        <v>0</v>
      </c>
      <c r="E37" s="23">
        <f>D18-D34-(C18-C34)</f>
        <v>0</v>
      </c>
    </row>
    <row r="38" spans="2:14" ht="22.5" customHeight="1" x14ac:dyDescent="0.25">
      <c r="B38" s="24" t="s">
        <v>77</v>
      </c>
      <c r="C38" s="25">
        <f>IF(C18&gt;0,(C18-C34)/C18,0)</f>
        <v>0</v>
      </c>
      <c r="D38" s="25">
        <f>IF(D18&gt;0,(D18-D34)/D18,0)</f>
        <v>0</v>
      </c>
      <c r="E38" s="26" t="str">
        <f>IF(C18&gt;0,(D18-D34)/D18-(C18-C34)/C18,"")</f>
        <v/>
      </c>
    </row>
    <row r="39" spans="2:14" ht="22.5" customHeight="1" x14ac:dyDescent="0.25">
      <c r="B39" s="21" t="s">
        <v>78</v>
      </c>
      <c r="C39" s="22">
        <f>IF(C18&gt;0,C34/(1-C34/C18),0)</f>
        <v>0</v>
      </c>
      <c r="D39" s="22">
        <f>IF(D18&gt;0,D34/(1-D34/D18),0)</f>
        <v>0</v>
      </c>
      <c r="E39" s="23" t="str">
        <f>IF(AND(C18&gt;0,D18&gt;0),D34/(1-D34/D18)-(C34/(1-C34/C18)),"")</f>
        <v/>
      </c>
    </row>
    <row r="41" spans="2:14" ht="15.95" customHeight="1" x14ac:dyDescent="0.25">
      <c r="B41" s="68" t="s">
        <v>46</v>
      </c>
      <c r="C41" s="69"/>
      <c r="D41" s="69"/>
      <c r="E41" s="69"/>
      <c r="F41" s="64"/>
      <c r="G41" s="64"/>
      <c r="H41" s="64"/>
      <c r="I41" s="64"/>
      <c r="J41" s="64"/>
      <c r="K41" s="64"/>
      <c r="L41" s="64"/>
      <c r="M41" s="64"/>
      <c r="N41" s="64"/>
    </row>
  </sheetData>
  <sheetProtection algorithmName="SHA-512" hashValue="Mv2mvo0wY1wpQy2pSXntXZKkxSV/YCc6S/f44tTonf3YhHpk/BWXRi95e8MotLLLZ8VWWO8KWhF2GYuCvCOZIQ==" saltValue="h9a+UXZQA+4KmFjrbc8Z3w==" spinCount="100000" sheet="1"/>
  <mergeCells count="7">
    <mergeCell ref="B41:E41"/>
    <mergeCell ref="B1:E1"/>
    <mergeCell ref="B6:E6"/>
    <mergeCell ref="C3:E3"/>
    <mergeCell ref="B2:E2"/>
    <mergeCell ref="B20:E20"/>
    <mergeCell ref="B36:E3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D6A4F"/>
  </sheetPr>
  <dimension ref="B1:N45"/>
  <sheetViews>
    <sheetView showGridLines="0" workbookViewId="0"/>
  </sheetViews>
  <sheetFormatPr defaultRowHeight="15" x14ac:dyDescent="0.25"/>
  <cols>
    <col min="1" max="1" width="2" customWidth="1"/>
    <col min="2" max="2" width="14.7109375" customWidth="1"/>
    <col min="3" max="3" width="30" customWidth="1"/>
    <col min="4" max="4" width="14.85546875" customWidth="1"/>
    <col min="5" max="5" width="16.5703125" customWidth="1"/>
    <col min="6" max="6" width="16" customWidth="1"/>
    <col min="7" max="7" width="25" customWidth="1"/>
    <col min="8" max="8" width="2" customWidth="1"/>
  </cols>
  <sheetData>
    <row r="1" spans="2:7" ht="38.1" customHeight="1" x14ac:dyDescent="0.25">
      <c r="B1" s="74" t="s">
        <v>79</v>
      </c>
      <c r="C1" s="69"/>
      <c r="D1" s="69"/>
      <c r="E1" s="69"/>
      <c r="F1" s="69"/>
      <c r="G1" s="69"/>
    </row>
    <row r="2" spans="2:7" ht="18" customHeight="1" x14ac:dyDescent="0.25">
      <c r="B2" s="79" t="s">
        <v>80</v>
      </c>
      <c r="C2" s="69"/>
      <c r="D2" s="69"/>
      <c r="E2" s="69"/>
      <c r="F2" s="69"/>
      <c r="G2" s="69"/>
    </row>
    <row r="3" spans="2:7" ht="27.95" customHeight="1" x14ac:dyDescent="0.25">
      <c r="B3" s="9" t="s">
        <v>49</v>
      </c>
      <c r="C3" s="78" t="s">
        <v>50</v>
      </c>
      <c r="D3" s="76"/>
      <c r="E3" s="76"/>
      <c r="F3" s="76"/>
      <c r="G3" s="77"/>
    </row>
    <row r="4" spans="2:7" ht="6" customHeight="1" x14ac:dyDescent="0.25"/>
    <row r="5" spans="2:7" ht="20.100000000000001" customHeight="1" x14ac:dyDescent="0.25">
      <c r="B5" s="80" t="s">
        <v>81</v>
      </c>
      <c r="C5" s="69"/>
      <c r="D5" s="69"/>
      <c r="E5" s="69"/>
      <c r="F5" s="69"/>
      <c r="G5" s="69"/>
    </row>
    <row r="6" spans="2:7" ht="6" customHeight="1" x14ac:dyDescent="0.25"/>
    <row r="7" spans="2:7" ht="24" customHeight="1" x14ac:dyDescent="0.25">
      <c r="B7" s="1" t="s">
        <v>82</v>
      </c>
      <c r="C7" s="1" t="s">
        <v>83</v>
      </c>
      <c r="D7" s="1" t="s">
        <v>84</v>
      </c>
      <c r="E7" s="1" t="s">
        <v>85</v>
      </c>
      <c r="F7" s="1" t="s">
        <v>86</v>
      </c>
      <c r="G7" s="1" t="s">
        <v>87</v>
      </c>
    </row>
    <row r="8" spans="2:7" ht="20.100000000000001" customHeight="1" x14ac:dyDescent="0.25">
      <c r="B8" s="10"/>
      <c r="C8" s="10"/>
      <c r="D8" s="12"/>
      <c r="E8" s="12"/>
      <c r="F8" s="27" t="str">
        <f t="shared" ref="F8:F42" si="0">IF(AND(D8&gt;0,E8&gt;0),D8*E8,"")</f>
        <v/>
      </c>
      <c r="G8" s="28"/>
    </row>
    <row r="9" spans="2:7" ht="20.100000000000001" customHeight="1" x14ac:dyDescent="0.25">
      <c r="B9" s="10"/>
      <c r="C9" s="10"/>
      <c r="D9" s="12"/>
      <c r="E9" s="12"/>
      <c r="F9" s="27" t="str">
        <f t="shared" si="0"/>
        <v/>
      </c>
      <c r="G9" s="28"/>
    </row>
    <row r="10" spans="2:7" ht="20.100000000000001" customHeight="1" x14ac:dyDescent="0.25">
      <c r="B10" s="10"/>
      <c r="C10" s="10"/>
      <c r="D10" s="12"/>
      <c r="E10" s="12"/>
      <c r="F10" s="27" t="str">
        <f t="shared" si="0"/>
        <v/>
      </c>
      <c r="G10" s="28"/>
    </row>
    <row r="11" spans="2:7" ht="20.100000000000001" customHeight="1" x14ac:dyDescent="0.25">
      <c r="B11" s="10"/>
      <c r="C11" s="10"/>
      <c r="D11" s="12"/>
      <c r="E11" s="12"/>
      <c r="F11" s="27" t="str">
        <f t="shared" si="0"/>
        <v/>
      </c>
      <c r="G11" s="28"/>
    </row>
    <row r="12" spans="2:7" ht="20.100000000000001" customHeight="1" x14ac:dyDescent="0.25">
      <c r="B12" s="10"/>
      <c r="C12" s="10"/>
      <c r="D12" s="12"/>
      <c r="E12" s="12"/>
      <c r="F12" s="27" t="str">
        <f t="shared" si="0"/>
        <v/>
      </c>
      <c r="G12" s="28"/>
    </row>
    <row r="13" spans="2:7" ht="20.100000000000001" customHeight="1" x14ac:dyDescent="0.25">
      <c r="B13" s="10"/>
      <c r="C13" s="10"/>
      <c r="D13" s="12"/>
      <c r="E13" s="12"/>
      <c r="F13" s="27" t="str">
        <f t="shared" si="0"/>
        <v/>
      </c>
      <c r="G13" s="28"/>
    </row>
    <row r="14" spans="2:7" ht="20.100000000000001" customHeight="1" x14ac:dyDescent="0.25">
      <c r="B14" s="10"/>
      <c r="C14" s="10"/>
      <c r="D14" s="12"/>
      <c r="E14" s="12"/>
      <c r="F14" s="27" t="str">
        <f t="shared" si="0"/>
        <v/>
      </c>
      <c r="G14" s="28"/>
    </row>
    <row r="15" spans="2:7" ht="20.100000000000001" customHeight="1" x14ac:dyDescent="0.25">
      <c r="B15" s="10"/>
      <c r="C15" s="10"/>
      <c r="D15" s="12"/>
      <c r="E15" s="12"/>
      <c r="F15" s="27" t="str">
        <f t="shared" si="0"/>
        <v/>
      </c>
      <c r="G15" s="28"/>
    </row>
    <row r="16" spans="2:7" ht="20.100000000000001" customHeight="1" x14ac:dyDescent="0.25">
      <c r="B16" s="10"/>
      <c r="C16" s="10"/>
      <c r="D16" s="12"/>
      <c r="E16" s="12"/>
      <c r="F16" s="27" t="str">
        <f t="shared" si="0"/>
        <v/>
      </c>
      <c r="G16" s="28"/>
    </row>
    <row r="17" spans="2:7" ht="20.100000000000001" customHeight="1" x14ac:dyDescent="0.25">
      <c r="B17" s="10"/>
      <c r="C17" s="10"/>
      <c r="D17" s="12"/>
      <c r="E17" s="12"/>
      <c r="F17" s="27" t="str">
        <f t="shared" si="0"/>
        <v/>
      </c>
      <c r="G17" s="28"/>
    </row>
    <row r="18" spans="2:7" ht="20.100000000000001" customHeight="1" x14ac:dyDescent="0.25">
      <c r="B18" s="10"/>
      <c r="C18" s="10"/>
      <c r="D18" s="12"/>
      <c r="E18" s="12"/>
      <c r="F18" s="27" t="str">
        <f t="shared" si="0"/>
        <v/>
      </c>
      <c r="G18" s="28"/>
    </row>
    <row r="19" spans="2:7" ht="20.100000000000001" customHeight="1" x14ac:dyDescent="0.25">
      <c r="B19" s="10"/>
      <c r="C19" s="10"/>
      <c r="D19" s="12"/>
      <c r="E19" s="12"/>
      <c r="F19" s="27" t="str">
        <f t="shared" si="0"/>
        <v/>
      </c>
      <c r="G19" s="28"/>
    </row>
    <row r="20" spans="2:7" ht="20.100000000000001" customHeight="1" x14ac:dyDescent="0.25">
      <c r="B20" s="10"/>
      <c r="C20" s="10"/>
      <c r="D20" s="12"/>
      <c r="E20" s="12"/>
      <c r="F20" s="27" t="str">
        <f t="shared" si="0"/>
        <v/>
      </c>
      <c r="G20" s="28"/>
    </row>
    <row r="21" spans="2:7" ht="20.100000000000001" customHeight="1" x14ac:dyDescent="0.25">
      <c r="B21" s="10"/>
      <c r="C21" s="10"/>
      <c r="D21" s="12"/>
      <c r="E21" s="12"/>
      <c r="F21" s="27" t="str">
        <f t="shared" si="0"/>
        <v/>
      </c>
      <c r="G21" s="28"/>
    </row>
    <row r="22" spans="2:7" ht="20.100000000000001" customHeight="1" x14ac:dyDescent="0.25">
      <c r="B22" s="10"/>
      <c r="C22" s="10"/>
      <c r="D22" s="12"/>
      <c r="E22" s="12"/>
      <c r="F22" s="27" t="str">
        <f t="shared" si="0"/>
        <v/>
      </c>
      <c r="G22" s="28"/>
    </row>
    <row r="23" spans="2:7" ht="20.100000000000001" customHeight="1" x14ac:dyDescent="0.25">
      <c r="B23" s="10"/>
      <c r="C23" s="10"/>
      <c r="D23" s="12"/>
      <c r="E23" s="12"/>
      <c r="F23" s="27" t="str">
        <f t="shared" si="0"/>
        <v/>
      </c>
      <c r="G23" s="28"/>
    </row>
    <row r="24" spans="2:7" ht="20.100000000000001" customHeight="1" x14ac:dyDescent="0.25">
      <c r="B24" s="10"/>
      <c r="C24" s="10"/>
      <c r="D24" s="12"/>
      <c r="E24" s="12"/>
      <c r="F24" s="27" t="str">
        <f t="shared" si="0"/>
        <v/>
      </c>
      <c r="G24" s="28"/>
    </row>
    <row r="25" spans="2:7" ht="20.100000000000001" customHeight="1" x14ac:dyDescent="0.25">
      <c r="B25" s="10"/>
      <c r="C25" s="10"/>
      <c r="D25" s="12"/>
      <c r="E25" s="12"/>
      <c r="F25" s="27" t="str">
        <f t="shared" si="0"/>
        <v/>
      </c>
      <c r="G25" s="28"/>
    </row>
    <row r="26" spans="2:7" ht="20.100000000000001" customHeight="1" x14ac:dyDescent="0.25">
      <c r="B26" s="10"/>
      <c r="C26" s="10"/>
      <c r="D26" s="12"/>
      <c r="E26" s="12"/>
      <c r="F26" s="27" t="str">
        <f t="shared" si="0"/>
        <v/>
      </c>
      <c r="G26" s="28"/>
    </row>
    <row r="27" spans="2:7" ht="20.100000000000001" customHeight="1" x14ac:dyDescent="0.25">
      <c r="B27" s="10"/>
      <c r="C27" s="10"/>
      <c r="D27" s="12"/>
      <c r="E27" s="12"/>
      <c r="F27" s="27" t="str">
        <f t="shared" si="0"/>
        <v/>
      </c>
      <c r="G27" s="28"/>
    </row>
    <row r="28" spans="2:7" ht="20.100000000000001" customHeight="1" x14ac:dyDescent="0.25">
      <c r="B28" s="10"/>
      <c r="C28" s="10"/>
      <c r="D28" s="12"/>
      <c r="E28" s="12"/>
      <c r="F28" s="27" t="str">
        <f t="shared" si="0"/>
        <v/>
      </c>
      <c r="G28" s="28"/>
    </row>
    <row r="29" spans="2:7" ht="20.100000000000001" customHeight="1" x14ac:dyDescent="0.25">
      <c r="B29" s="10"/>
      <c r="C29" s="10"/>
      <c r="D29" s="12"/>
      <c r="E29" s="12"/>
      <c r="F29" s="27" t="str">
        <f t="shared" si="0"/>
        <v/>
      </c>
      <c r="G29" s="28"/>
    </row>
    <row r="30" spans="2:7" ht="20.100000000000001" customHeight="1" x14ac:dyDescent="0.25">
      <c r="B30" s="10"/>
      <c r="C30" s="10"/>
      <c r="D30" s="12"/>
      <c r="E30" s="12"/>
      <c r="F30" s="27" t="str">
        <f t="shared" si="0"/>
        <v/>
      </c>
      <c r="G30" s="28"/>
    </row>
    <row r="31" spans="2:7" ht="20.100000000000001" customHeight="1" x14ac:dyDescent="0.25">
      <c r="B31" s="10"/>
      <c r="C31" s="10"/>
      <c r="D31" s="12"/>
      <c r="E31" s="12"/>
      <c r="F31" s="27" t="str">
        <f t="shared" si="0"/>
        <v/>
      </c>
      <c r="G31" s="28"/>
    </row>
    <row r="32" spans="2:7" ht="20.100000000000001" customHeight="1" x14ac:dyDescent="0.25">
      <c r="B32" s="10"/>
      <c r="C32" s="10"/>
      <c r="D32" s="12"/>
      <c r="E32" s="12"/>
      <c r="F32" s="27" t="str">
        <f t="shared" si="0"/>
        <v/>
      </c>
      <c r="G32" s="28"/>
    </row>
    <row r="33" spans="2:14" ht="20.100000000000001" customHeight="1" x14ac:dyDescent="0.25">
      <c r="B33" s="10"/>
      <c r="C33" s="10"/>
      <c r="D33" s="12"/>
      <c r="E33" s="12"/>
      <c r="F33" s="27" t="str">
        <f t="shared" si="0"/>
        <v/>
      </c>
      <c r="G33" s="28"/>
    </row>
    <row r="34" spans="2:14" ht="20.100000000000001" customHeight="1" x14ac:dyDescent="0.25">
      <c r="B34" s="10"/>
      <c r="C34" s="10"/>
      <c r="D34" s="12"/>
      <c r="E34" s="12"/>
      <c r="F34" s="27" t="str">
        <f t="shared" si="0"/>
        <v/>
      </c>
      <c r="G34" s="28"/>
    </row>
    <row r="35" spans="2:14" ht="20.100000000000001" customHeight="1" x14ac:dyDescent="0.25">
      <c r="B35" s="10"/>
      <c r="C35" s="10"/>
      <c r="D35" s="12"/>
      <c r="E35" s="12"/>
      <c r="F35" s="27" t="str">
        <f t="shared" si="0"/>
        <v/>
      </c>
      <c r="G35" s="28"/>
    </row>
    <row r="36" spans="2:14" ht="20.100000000000001" customHeight="1" x14ac:dyDescent="0.25">
      <c r="B36" s="10"/>
      <c r="C36" s="10"/>
      <c r="D36" s="12"/>
      <c r="E36" s="12"/>
      <c r="F36" s="27" t="str">
        <f t="shared" si="0"/>
        <v/>
      </c>
      <c r="G36" s="28"/>
    </row>
    <row r="37" spans="2:14" ht="20.100000000000001" customHeight="1" x14ac:dyDescent="0.25">
      <c r="B37" s="10"/>
      <c r="C37" s="10"/>
      <c r="D37" s="12"/>
      <c r="E37" s="12"/>
      <c r="F37" s="27" t="str">
        <f t="shared" si="0"/>
        <v/>
      </c>
      <c r="G37" s="28"/>
    </row>
    <row r="38" spans="2:14" ht="20.100000000000001" customHeight="1" x14ac:dyDescent="0.25">
      <c r="B38" s="10"/>
      <c r="C38" s="10"/>
      <c r="D38" s="12"/>
      <c r="E38" s="12"/>
      <c r="F38" s="27" t="str">
        <f t="shared" si="0"/>
        <v/>
      </c>
      <c r="G38" s="28"/>
    </row>
    <row r="39" spans="2:14" ht="20.100000000000001" customHeight="1" x14ac:dyDescent="0.25">
      <c r="B39" s="10"/>
      <c r="C39" s="10"/>
      <c r="D39" s="12"/>
      <c r="E39" s="12"/>
      <c r="F39" s="27" t="str">
        <f t="shared" si="0"/>
        <v/>
      </c>
      <c r="G39" s="28"/>
    </row>
    <row r="40" spans="2:14" ht="20.100000000000001" customHeight="1" x14ac:dyDescent="0.25">
      <c r="B40" s="10"/>
      <c r="C40" s="10"/>
      <c r="D40" s="12"/>
      <c r="E40" s="12"/>
      <c r="F40" s="27" t="str">
        <f t="shared" si="0"/>
        <v/>
      </c>
      <c r="G40" s="28"/>
    </row>
    <row r="41" spans="2:14" ht="20.100000000000001" customHeight="1" x14ac:dyDescent="0.25">
      <c r="B41" s="10"/>
      <c r="C41" s="10"/>
      <c r="D41" s="12"/>
      <c r="E41" s="12"/>
      <c r="F41" s="27" t="str">
        <f t="shared" si="0"/>
        <v/>
      </c>
      <c r="G41" s="28"/>
    </row>
    <row r="42" spans="2:14" ht="20.100000000000001" customHeight="1" x14ac:dyDescent="0.25">
      <c r="B42" s="10"/>
      <c r="C42" s="10"/>
      <c r="D42" s="12"/>
      <c r="E42" s="12"/>
      <c r="F42" s="27" t="str">
        <f t="shared" si="0"/>
        <v/>
      </c>
      <c r="G42" s="28"/>
    </row>
    <row r="43" spans="2:14" ht="26.1" customHeight="1" x14ac:dyDescent="0.25">
      <c r="B43" s="81" t="s">
        <v>88</v>
      </c>
      <c r="C43" s="66"/>
      <c r="D43" s="66"/>
      <c r="E43" s="67"/>
      <c r="F43" s="30">
        <f>SUM(F8:F42)</f>
        <v>0</v>
      </c>
      <c r="G43" s="29"/>
    </row>
    <row r="45" spans="2:14" ht="15.95" customHeight="1" x14ac:dyDescent="0.25">
      <c r="B45" s="68" t="s">
        <v>46</v>
      </c>
      <c r="C45" s="69"/>
      <c r="D45" s="69"/>
      <c r="E45" s="69"/>
      <c r="F45" s="69"/>
      <c r="G45" s="69"/>
      <c r="H45" s="64"/>
      <c r="I45" s="64"/>
      <c r="J45" s="64"/>
      <c r="K45" s="64"/>
      <c r="L45" s="64"/>
      <c r="M45" s="64"/>
      <c r="N45" s="64"/>
    </row>
  </sheetData>
  <sheetProtection algorithmName="SHA-512" hashValue="QRFYmH/4GfB3g7UcTa+M6EaYMWUPE9y1lq4NFWxLx5YUOti4yzrRXxWyb5qqYPmd8kKpbc9OZQ6KdMGpGLg2Xg==" saltValue="lIZmbwkjDWa/CNouo3U1ww==" spinCount="100000" sheet="1"/>
  <mergeCells count="6">
    <mergeCell ref="B2:G2"/>
    <mergeCell ref="B5:G5"/>
    <mergeCell ref="B43:E43"/>
    <mergeCell ref="B45:G45"/>
    <mergeCell ref="B1:G1"/>
    <mergeCell ref="C3:G3"/>
  </mergeCells>
  <dataValidations count="1">
    <dataValidation type="list" allowBlank="1" showErrorMessage="1" errorTitle="Помилка" error="Обери зі списку" sqref="C8 C9 C10 C11 C12 C13 C14 C15 C16 C17 C18 C19 C20 C21 C22 C23 C24 C25 C26 C27 C28 C29 C30 C31 C32 C33 C34 C35 C36 C37 C38 C39 C40 C41 C42" xr:uid="{00000000-0002-0000-0200-000000000000}">
      <formula1>"Заміна шин (легкові автомобілі),Заміна шин (вантажні автомобілі),Балансування коліс,Ремонт та вулканізація проколів,Сезонне зберігання шин,Продаж шин та дисків,Додаткові послуги"</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D6A4F"/>
  </sheetPr>
  <dimension ref="B1:N45"/>
  <sheetViews>
    <sheetView showGridLines="0" workbookViewId="0">
      <selection activeCell="D11" sqref="D11"/>
    </sheetView>
  </sheetViews>
  <sheetFormatPr defaultRowHeight="15" x14ac:dyDescent="0.25"/>
  <cols>
    <col min="1" max="1" width="2" customWidth="1"/>
    <col min="2" max="2" width="15.5703125" customWidth="1"/>
    <col min="3" max="3" width="30" customWidth="1"/>
    <col min="4" max="4" width="22" customWidth="1"/>
    <col min="5" max="5" width="16" customWidth="1"/>
    <col min="6" max="6" width="22" customWidth="1"/>
    <col min="7" max="7" width="2" customWidth="1"/>
  </cols>
  <sheetData>
    <row r="1" spans="2:6" ht="38.1" customHeight="1" x14ac:dyDescent="0.25">
      <c r="B1" s="74" t="s">
        <v>89</v>
      </c>
      <c r="C1" s="69"/>
      <c r="D1" s="69"/>
      <c r="E1" s="69"/>
      <c r="F1" s="69"/>
    </row>
    <row r="2" spans="2:6" ht="18" customHeight="1" x14ac:dyDescent="0.25">
      <c r="B2" s="79" t="s">
        <v>90</v>
      </c>
      <c r="C2" s="69"/>
      <c r="D2" s="69"/>
      <c r="E2" s="69"/>
      <c r="F2" s="69"/>
    </row>
    <row r="3" spans="2:6" ht="27.95" customHeight="1" x14ac:dyDescent="0.25">
      <c r="B3" s="9" t="s">
        <v>49</v>
      </c>
      <c r="C3" s="78" t="s">
        <v>50</v>
      </c>
      <c r="D3" s="76"/>
      <c r="E3" s="76"/>
      <c r="F3" s="77"/>
    </row>
    <row r="4" spans="2:6" ht="6" customHeight="1" x14ac:dyDescent="0.25"/>
    <row r="5" spans="2:6" ht="20.100000000000001" customHeight="1" x14ac:dyDescent="0.25">
      <c r="B5" s="80" t="s">
        <v>91</v>
      </c>
      <c r="C5" s="69"/>
      <c r="D5" s="69"/>
      <c r="E5" s="69"/>
      <c r="F5" s="69"/>
    </row>
    <row r="6" spans="2:6" ht="6" customHeight="1" x14ac:dyDescent="0.25"/>
    <row r="7" spans="2:6" ht="24" customHeight="1" x14ac:dyDescent="0.25">
      <c r="B7" s="93" t="s">
        <v>82</v>
      </c>
      <c r="C7" s="93" t="s">
        <v>92</v>
      </c>
      <c r="D7" s="93" t="s">
        <v>93</v>
      </c>
      <c r="E7" s="93" t="s">
        <v>86</v>
      </c>
      <c r="F7" s="93" t="s">
        <v>87</v>
      </c>
    </row>
    <row r="8" spans="2:6" ht="20.100000000000001" customHeight="1" x14ac:dyDescent="0.25">
      <c r="B8" s="10"/>
      <c r="C8" s="10"/>
      <c r="D8" s="10"/>
      <c r="E8" s="12"/>
      <c r="F8" s="10"/>
    </row>
    <row r="9" spans="2:6" ht="20.100000000000001" customHeight="1" x14ac:dyDescent="0.25">
      <c r="B9" s="10"/>
      <c r="C9" s="10"/>
      <c r="D9" s="10"/>
      <c r="E9" s="12"/>
      <c r="F9" s="10"/>
    </row>
    <row r="10" spans="2:6" ht="20.100000000000001" customHeight="1" x14ac:dyDescent="0.25">
      <c r="B10" s="10"/>
      <c r="C10" s="10"/>
      <c r="D10" s="10"/>
      <c r="E10" s="12"/>
      <c r="F10" s="10"/>
    </row>
    <row r="11" spans="2:6" ht="20.100000000000001" customHeight="1" x14ac:dyDescent="0.25">
      <c r="B11" s="10"/>
      <c r="C11" s="10"/>
      <c r="D11" s="10"/>
      <c r="E11" s="12"/>
      <c r="F11" s="10"/>
    </row>
    <row r="12" spans="2:6" ht="20.100000000000001" customHeight="1" x14ac:dyDescent="0.25">
      <c r="B12" s="10"/>
      <c r="C12" s="10"/>
      <c r="D12" s="10"/>
      <c r="E12" s="12"/>
      <c r="F12" s="10"/>
    </row>
    <row r="13" spans="2:6" ht="20.100000000000001" customHeight="1" x14ac:dyDescent="0.25">
      <c r="B13" s="10"/>
      <c r="C13" s="10"/>
      <c r="D13" s="10"/>
      <c r="E13" s="12"/>
      <c r="F13" s="10"/>
    </row>
    <row r="14" spans="2:6" ht="20.100000000000001" customHeight="1" x14ac:dyDescent="0.25">
      <c r="B14" s="10"/>
      <c r="C14" s="10"/>
      <c r="D14" s="10"/>
      <c r="E14" s="12"/>
      <c r="F14" s="10"/>
    </row>
    <row r="15" spans="2:6" ht="20.100000000000001" customHeight="1" x14ac:dyDescent="0.25">
      <c r="B15" s="10"/>
      <c r="C15" s="10"/>
      <c r="D15" s="10"/>
      <c r="E15" s="12"/>
      <c r="F15" s="10"/>
    </row>
    <row r="16" spans="2:6" ht="20.100000000000001" customHeight="1" x14ac:dyDescent="0.25">
      <c r="B16" s="10"/>
      <c r="C16" s="10"/>
      <c r="D16" s="10"/>
      <c r="E16" s="12"/>
      <c r="F16" s="10"/>
    </row>
    <row r="17" spans="2:6" ht="20.100000000000001" customHeight="1" x14ac:dyDescent="0.25">
      <c r="B17" s="10"/>
      <c r="C17" s="10"/>
      <c r="D17" s="10"/>
      <c r="E17" s="12"/>
      <c r="F17" s="10"/>
    </row>
    <row r="18" spans="2:6" ht="20.100000000000001" customHeight="1" x14ac:dyDescent="0.25">
      <c r="B18" s="10"/>
      <c r="C18" s="10"/>
      <c r="D18" s="10"/>
      <c r="E18" s="12"/>
      <c r="F18" s="10"/>
    </row>
    <row r="19" spans="2:6" ht="20.100000000000001" customHeight="1" x14ac:dyDescent="0.25">
      <c r="B19" s="10"/>
      <c r="C19" s="10"/>
      <c r="D19" s="10"/>
      <c r="E19" s="12"/>
      <c r="F19" s="10"/>
    </row>
    <row r="20" spans="2:6" ht="20.100000000000001" customHeight="1" x14ac:dyDescent="0.25">
      <c r="B20" s="10"/>
      <c r="C20" s="10"/>
      <c r="D20" s="10"/>
      <c r="E20" s="12"/>
      <c r="F20" s="10"/>
    </row>
    <row r="21" spans="2:6" ht="20.100000000000001" customHeight="1" x14ac:dyDescent="0.25">
      <c r="B21" s="10"/>
      <c r="C21" s="10"/>
      <c r="D21" s="10"/>
      <c r="E21" s="12"/>
      <c r="F21" s="10"/>
    </row>
    <row r="22" spans="2:6" ht="20.100000000000001" customHeight="1" x14ac:dyDescent="0.25">
      <c r="B22" s="10"/>
      <c r="C22" s="10"/>
      <c r="D22" s="10"/>
      <c r="E22" s="12"/>
      <c r="F22" s="10"/>
    </row>
    <row r="23" spans="2:6" ht="20.100000000000001" customHeight="1" x14ac:dyDescent="0.25">
      <c r="B23" s="10"/>
      <c r="C23" s="10"/>
      <c r="D23" s="10"/>
      <c r="E23" s="12"/>
      <c r="F23" s="10"/>
    </row>
    <row r="24" spans="2:6" ht="20.100000000000001" customHeight="1" x14ac:dyDescent="0.25">
      <c r="B24" s="10"/>
      <c r="C24" s="10"/>
      <c r="D24" s="10"/>
      <c r="E24" s="12"/>
      <c r="F24" s="10"/>
    </row>
    <row r="25" spans="2:6" ht="20.100000000000001" customHeight="1" x14ac:dyDescent="0.25">
      <c r="B25" s="10"/>
      <c r="C25" s="10"/>
      <c r="D25" s="10"/>
      <c r="E25" s="12"/>
      <c r="F25" s="10"/>
    </row>
    <row r="26" spans="2:6" ht="20.100000000000001" customHeight="1" x14ac:dyDescent="0.25">
      <c r="B26" s="10"/>
      <c r="C26" s="10"/>
      <c r="D26" s="10"/>
      <c r="E26" s="12"/>
      <c r="F26" s="10"/>
    </row>
    <row r="27" spans="2:6" ht="20.100000000000001" customHeight="1" x14ac:dyDescent="0.25">
      <c r="B27" s="10"/>
      <c r="C27" s="10"/>
      <c r="D27" s="10"/>
      <c r="E27" s="12"/>
      <c r="F27" s="10"/>
    </row>
    <row r="28" spans="2:6" ht="20.100000000000001" customHeight="1" x14ac:dyDescent="0.25">
      <c r="B28" s="10"/>
      <c r="C28" s="10"/>
      <c r="D28" s="10"/>
      <c r="E28" s="12"/>
      <c r="F28" s="10"/>
    </row>
    <row r="29" spans="2:6" ht="20.100000000000001" customHeight="1" x14ac:dyDescent="0.25">
      <c r="B29" s="10"/>
      <c r="C29" s="10"/>
      <c r="D29" s="10"/>
      <c r="E29" s="12"/>
      <c r="F29" s="10"/>
    </row>
    <row r="30" spans="2:6" ht="20.100000000000001" customHeight="1" x14ac:dyDescent="0.25">
      <c r="B30" s="10"/>
      <c r="C30" s="10"/>
      <c r="D30" s="10"/>
      <c r="E30" s="12"/>
      <c r="F30" s="10"/>
    </row>
    <row r="31" spans="2:6" ht="20.100000000000001" customHeight="1" x14ac:dyDescent="0.25">
      <c r="B31" s="10"/>
      <c r="C31" s="10"/>
      <c r="D31" s="10"/>
      <c r="E31" s="12"/>
      <c r="F31" s="10"/>
    </row>
    <row r="32" spans="2:6" ht="20.100000000000001" customHeight="1" x14ac:dyDescent="0.25">
      <c r="B32" s="10"/>
      <c r="C32" s="10"/>
      <c r="D32" s="10"/>
      <c r="E32" s="12"/>
      <c r="F32" s="10"/>
    </row>
    <row r="33" spans="2:14" ht="20.100000000000001" customHeight="1" x14ac:dyDescent="0.25">
      <c r="B33" s="10"/>
      <c r="C33" s="10"/>
      <c r="D33" s="10"/>
      <c r="E33" s="12"/>
      <c r="F33" s="10"/>
    </row>
    <row r="34" spans="2:14" ht="20.100000000000001" customHeight="1" x14ac:dyDescent="0.25">
      <c r="B34" s="10"/>
      <c r="C34" s="10"/>
      <c r="D34" s="10"/>
      <c r="E34" s="12"/>
      <c r="F34" s="10"/>
    </row>
    <row r="35" spans="2:14" ht="20.100000000000001" customHeight="1" x14ac:dyDescent="0.25">
      <c r="B35" s="10"/>
      <c r="C35" s="10"/>
      <c r="D35" s="10"/>
      <c r="E35" s="12"/>
      <c r="F35" s="10"/>
    </row>
    <row r="36" spans="2:14" ht="20.100000000000001" customHeight="1" x14ac:dyDescent="0.25">
      <c r="B36" s="10"/>
      <c r="C36" s="10"/>
      <c r="D36" s="10"/>
      <c r="E36" s="12"/>
      <c r="F36" s="10"/>
    </row>
    <row r="37" spans="2:14" ht="20.100000000000001" customHeight="1" x14ac:dyDescent="0.25">
      <c r="B37" s="10"/>
      <c r="C37" s="10"/>
      <c r="D37" s="10"/>
      <c r="E37" s="12"/>
      <c r="F37" s="10"/>
    </row>
    <row r="38" spans="2:14" ht="20.100000000000001" customHeight="1" x14ac:dyDescent="0.25">
      <c r="B38" s="10"/>
      <c r="C38" s="10"/>
      <c r="D38" s="10"/>
      <c r="E38" s="12"/>
      <c r="F38" s="10"/>
    </row>
    <row r="39" spans="2:14" ht="20.100000000000001" customHeight="1" x14ac:dyDescent="0.25">
      <c r="B39" s="10"/>
      <c r="C39" s="10"/>
      <c r="D39" s="10"/>
      <c r="E39" s="12"/>
      <c r="F39" s="10"/>
    </row>
    <row r="40" spans="2:14" ht="20.100000000000001" customHeight="1" x14ac:dyDescent="0.25">
      <c r="B40" s="10"/>
      <c r="C40" s="10"/>
      <c r="D40" s="10"/>
      <c r="E40" s="12"/>
      <c r="F40" s="10"/>
    </row>
    <row r="41" spans="2:14" ht="20.100000000000001" customHeight="1" x14ac:dyDescent="0.25">
      <c r="B41" s="10"/>
      <c r="C41" s="10"/>
      <c r="D41" s="10"/>
      <c r="E41" s="12"/>
      <c r="F41" s="10"/>
    </row>
    <row r="42" spans="2:14" ht="20.100000000000001" customHeight="1" x14ac:dyDescent="0.25">
      <c r="B42" s="10"/>
      <c r="C42" s="10"/>
      <c r="D42" s="10"/>
      <c r="E42" s="12"/>
      <c r="F42" s="10"/>
    </row>
    <row r="43" spans="2:14" ht="26.1" customHeight="1" x14ac:dyDescent="0.25">
      <c r="B43" s="82" t="s">
        <v>94</v>
      </c>
      <c r="C43" s="66"/>
      <c r="D43" s="67"/>
      <c r="E43" s="32">
        <f>SUM(E8:E42)</f>
        <v>0</v>
      </c>
      <c r="F43" s="31"/>
    </row>
    <row r="45" spans="2:14" ht="15.95" customHeight="1" x14ac:dyDescent="0.25">
      <c r="B45" s="68" t="s">
        <v>46</v>
      </c>
      <c r="C45" s="69"/>
      <c r="D45" s="69"/>
      <c r="E45" s="69"/>
      <c r="F45" s="69"/>
      <c r="G45" s="64"/>
      <c r="H45" s="64"/>
      <c r="I45" s="64"/>
      <c r="J45" s="64"/>
      <c r="K45" s="64"/>
      <c r="L45" s="64"/>
      <c r="M45" s="64"/>
      <c r="N45" s="64"/>
    </row>
  </sheetData>
  <sheetProtection algorithmName="SHA-512" hashValue="Pkw63fX29euS454g1OewL6U1UY6u7u7fOsBAmpdWCO+tIvopM+xZmeXesX9/eGQ6L7TBvyaBc93khl1/xFEaAA==" saltValue="qCbK58sXM549aAp61ve2aw==" spinCount="100000" sheet="1"/>
  <mergeCells count="6">
    <mergeCell ref="C3:F3"/>
    <mergeCell ref="B2:F2"/>
    <mergeCell ref="B5:F5"/>
    <mergeCell ref="B45:F45"/>
    <mergeCell ref="B1:F1"/>
    <mergeCell ref="B43:D43"/>
  </mergeCells>
  <dataValidations count="1">
    <dataValidation type="list" allowBlank="1" sqref="D8 D9 D10 D11 D12 D13 D14 D15 D16 D17 D18 D19 D20 D21 D22 D23 D24 D25 D26 D27 D28 D29 D30 D31 D32 D33 D34 D35 D36 D37 D38 D39 D40 D41 D42" xr:uid="{00000000-0002-0000-0300-000000000000}">
      <formula1>"Оренда приміщення,Зарплата персоналу,Закупівля шин та дисків (товар),Комунальні послуги (світло, вода),Паливо та транспортні витрати,Реклама та маркетинг,Обслуговування обладнання,Податки та збори,Господарські та інші витрати,Особисті витрати,Інше"</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D6A4F"/>
  </sheetPr>
  <dimension ref="B1:N25"/>
  <sheetViews>
    <sheetView showGridLines="0" workbookViewId="0">
      <selection activeCell="B3" sqref="B3"/>
    </sheetView>
  </sheetViews>
  <sheetFormatPr defaultRowHeight="15" x14ac:dyDescent="0.25"/>
  <cols>
    <col min="1" max="1" width="2" customWidth="1"/>
    <col min="2" max="2" width="36" customWidth="1"/>
    <col min="3" max="4" width="20" customWidth="1"/>
    <col min="5" max="5" width="18" customWidth="1"/>
    <col min="6" max="6" width="2" customWidth="1"/>
  </cols>
  <sheetData>
    <row r="1" spans="2:5" ht="38.1" customHeight="1" x14ac:dyDescent="0.25">
      <c r="B1" s="74" t="s">
        <v>95</v>
      </c>
      <c r="C1" s="69"/>
      <c r="D1" s="69"/>
      <c r="E1" s="69"/>
    </row>
    <row r="2" spans="2:5" ht="18" customHeight="1" x14ac:dyDescent="0.25">
      <c r="B2" s="79" t="s">
        <v>96</v>
      </c>
      <c r="C2" s="69"/>
      <c r="D2" s="69"/>
      <c r="E2" s="69"/>
    </row>
    <row r="3" spans="2:5" ht="27.95" customHeight="1" x14ac:dyDescent="0.25">
      <c r="B3" s="92" t="s">
        <v>49</v>
      </c>
      <c r="C3" s="78" t="s">
        <v>50</v>
      </c>
      <c r="D3" s="76"/>
      <c r="E3" s="77"/>
    </row>
    <row r="4" spans="2:5" ht="6" customHeight="1" x14ac:dyDescent="0.25"/>
    <row r="5" spans="2:5" ht="24" customHeight="1" x14ac:dyDescent="0.25">
      <c r="B5" s="11" t="s">
        <v>97</v>
      </c>
      <c r="C5" s="1" t="s">
        <v>52</v>
      </c>
      <c r="D5" s="1" t="s">
        <v>53</v>
      </c>
      <c r="E5" s="1" t="s">
        <v>98</v>
      </c>
    </row>
    <row r="6" spans="2:5" ht="21.95" customHeight="1" x14ac:dyDescent="0.25">
      <c r="B6" s="65" t="s">
        <v>99</v>
      </c>
      <c r="C6" s="66"/>
      <c r="D6" s="66"/>
      <c r="E6" s="67"/>
    </row>
    <row r="7" spans="2:5" ht="20.100000000000001" customHeight="1" x14ac:dyDescent="0.25">
      <c r="B7" s="33" t="s">
        <v>100</v>
      </c>
      <c r="C7" s="27">
        <f>'📋 Журнал планування'!C14</f>
        <v>0</v>
      </c>
      <c r="D7" s="27">
        <f>'💰 Журнал доходів'!F43</f>
        <v>0</v>
      </c>
      <c r="E7" s="34">
        <f>IF(C7&lt;&gt;0,(D7-C7)/ABS(C7),0)</f>
        <v>0</v>
      </c>
    </row>
    <row r="8" spans="2:5" ht="20.100000000000001" customHeight="1" x14ac:dyDescent="0.25">
      <c r="B8" s="8" t="s">
        <v>101</v>
      </c>
      <c r="C8" s="12">
        <v>0</v>
      </c>
      <c r="D8" s="12">
        <v>0</v>
      </c>
      <c r="E8" s="35">
        <f>IF(C8&lt;&gt;0,(D8-C8)/ABS(C8),0)</f>
        <v>0</v>
      </c>
    </row>
    <row r="9" spans="2:5" ht="24" customHeight="1" x14ac:dyDescent="0.25">
      <c r="B9" s="15" t="s">
        <v>63</v>
      </c>
      <c r="C9" s="16">
        <f>C7+C8</f>
        <v>0</v>
      </c>
      <c r="D9" s="16">
        <f>D7+D8</f>
        <v>0</v>
      </c>
      <c r="E9" s="36">
        <f>IF(C9&lt;&gt;0,(D9-C9)/ABS(C9),0)</f>
        <v>0</v>
      </c>
    </row>
    <row r="10" spans="2:5" ht="6" customHeight="1" x14ac:dyDescent="0.25"/>
    <row r="11" spans="2:5" ht="21.95" customHeight="1" x14ac:dyDescent="0.25">
      <c r="B11" s="83" t="s">
        <v>102</v>
      </c>
      <c r="C11" s="66"/>
      <c r="D11" s="66"/>
      <c r="E11" s="67"/>
    </row>
    <row r="12" spans="2:5" ht="20.100000000000001" customHeight="1" x14ac:dyDescent="0.25">
      <c r="B12" s="33" t="s">
        <v>103</v>
      </c>
      <c r="C12" s="27">
        <f>'📋 Журнал планування'!C26</f>
        <v>0</v>
      </c>
      <c r="D12" s="27">
        <f>'💸 Журнал витрат'!E43</f>
        <v>0</v>
      </c>
      <c r="E12" s="34">
        <f>IF(C12&lt;&gt;0,(D12-C12)/ABS(C12),0)</f>
        <v>0</v>
      </c>
    </row>
    <row r="13" spans="2:5" ht="20.100000000000001" customHeight="1" x14ac:dyDescent="0.25">
      <c r="B13" s="8" t="s">
        <v>104</v>
      </c>
      <c r="C13" s="12">
        <v>0</v>
      </c>
      <c r="D13" s="12">
        <v>0</v>
      </c>
      <c r="E13" s="35">
        <f>IF(C13&lt;&gt;0,(D13-C13)/ABS(C13),0)</f>
        <v>0</v>
      </c>
    </row>
    <row r="14" spans="2:5" ht="24" customHeight="1" x14ac:dyDescent="0.25">
      <c r="B14" s="19" t="s">
        <v>74</v>
      </c>
      <c r="C14" s="20">
        <f>C12+C13</f>
        <v>0</v>
      </c>
      <c r="D14" s="20">
        <f>D12+D13</f>
        <v>0</v>
      </c>
      <c r="E14" s="37">
        <f>IF(C14&lt;&gt;0,(D14-C14)/ABS(C14),0)</f>
        <v>0</v>
      </c>
    </row>
    <row r="15" spans="2:5" ht="6" customHeight="1" x14ac:dyDescent="0.25"/>
    <row r="16" spans="2:5" ht="24" customHeight="1" x14ac:dyDescent="0.25">
      <c r="B16" s="15" t="s">
        <v>105</v>
      </c>
      <c r="C16" s="16">
        <f>C9-C14</f>
        <v>0</v>
      </c>
      <c r="D16" s="16">
        <f>D9-D14</f>
        <v>0</v>
      </c>
      <c r="E16" s="36">
        <f>IF(C16&lt;&gt;0,(D16-C16)/ABS(C16),0)</f>
        <v>0</v>
      </c>
    </row>
    <row r="17" spans="2:14" ht="20.100000000000001" customHeight="1" x14ac:dyDescent="0.25">
      <c r="B17" s="33" t="s">
        <v>106</v>
      </c>
      <c r="C17" s="34">
        <f>IF(C9&gt;0,C16/C9,0)</f>
        <v>0</v>
      </c>
      <c r="D17" s="34">
        <f>IF(D9&gt;0,D16/D9,0)</f>
        <v>0</v>
      </c>
      <c r="E17" s="34" t="str">
        <f>IF(C17&lt;&gt;0,D17-C17,"")</f>
        <v/>
      </c>
    </row>
    <row r="18" spans="2:14" ht="6" customHeight="1" x14ac:dyDescent="0.25"/>
    <row r="19" spans="2:14" ht="24" customHeight="1" x14ac:dyDescent="0.25">
      <c r="B19" s="15" t="s">
        <v>107</v>
      </c>
      <c r="C19" s="16">
        <f>C16</f>
        <v>0</v>
      </c>
      <c r="D19" s="16">
        <f>D16</f>
        <v>0</v>
      </c>
      <c r="E19" s="36">
        <f>IF(C19&lt;&gt;0,(D19-C19)/ABS(C19),0)</f>
        <v>0</v>
      </c>
    </row>
    <row r="20" spans="2:14" ht="20.100000000000001" customHeight="1" x14ac:dyDescent="0.25">
      <c r="B20" s="33" t="s">
        <v>108</v>
      </c>
      <c r="C20" s="34">
        <f>IF(C9&gt;0,C19/C9,0)</f>
        <v>0</v>
      </c>
      <c r="D20" s="34">
        <f>IF(D9&gt;0,D19/D9,0)</f>
        <v>0</v>
      </c>
      <c r="E20" s="34" t="str">
        <f>IF(C20&lt;&gt;0,D20-C20,"")</f>
        <v/>
      </c>
    </row>
    <row r="21" spans="2:14" ht="6" customHeight="1" x14ac:dyDescent="0.25"/>
    <row r="22" spans="2:14" ht="24" customHeight="1" x14ac:dyDescent="0.25">
      <c r="B22" s="11" t="s">
        <v>109</v>
      </c>
      <c r="C22" s="38">
        <f>C16</f>
        <v>0</v>
      </c>
      <c r="D22" s="38">
        <f>D16</f>
        <v>0</v>
      </c>
      <c r="E22" s="39">
        <f>IF(C22&lt;&gt;0,(D22-C22)/ABS(C22),0)</f>
        <v>0</v>
      </c>
    </row>
    <row r="23" spans="2:14" ht="20.100000000000001" customHeight="1" x14ac:dyDescent="0.25">
      <c r="B23" s="33" t="s">
        <v>110</v>
      </c>
      <c r="C23" s="34">
        <f>IF(C9&gt;0,C22/C9,0)</f>
        <v>0</v>
      </c>
      <c r="D23" s="34">
        <f>IF(D9&gt;0,D22/D9,0)</f>
        <v>0</v>
      </c>
      <c r="E23" s="34" t="str">
        <f>IF(C23&lt;&gt;0,D23-C23,"")</f>
        <v/>
      </c>
    </row>
    <row r="25" spans="2:14" ht="15.95" customHeight="1" x14ac:dyDescent="0.25">
      <c r="B25" s="68" t="s">
        <v>46</v>
      </c>
      <c r="C25" s="69"/>
      <c r="D25" s="69"/>
      <c r="E25" s="69"/>
      <c r="F25" s="64"/>
      <c r="G25" s="64"/>
      <c r="H25" s="64"/>
      <c r="I25" s="64"/>
      <c r="J25" s="64"/>
      <c r="K25" s="64"/>
      <c r="L25" s="64"/>
      <c r="M25" s="64"/>
      <c r="N25" s="64"/>
    </row>
  </sheetData>
  <sheetProtection algorithmName="SHA-512" hashValue="EbcJSvFQUl/LN5wo7gCfp8d6vqlOqxeDea6i7pzWxnxkAplIIej1KyulOP1dGLsuVuRbOqPQegHH3G1kSFCwQQ==" saltValue="cuBRaRL0/8GwdFFtXx5CUA==" spinCount="100000" sheet="1"/>
  <mergeCells count="6">
    <mergeCell ref="B1:E1"/>
    <mergeCell ref="B6:E6"/>
    <mergeCell ref="C3:E3"/>
    <mergeCell ref="B11:E11"/>
    <mergeCell ref="B25:E25"/>
    <mergeCell ref="B2: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D6A4F"/>
  </sheetPr>
  <dimension ref="B1:N28"/>
  <sheetViews>
    <sheetView showGridLines="0" workbookViewId="0">
      <selection activeCell="B3" sqref="B3"/>
    </sheetView>
  </sheetViews>
  <sheetFormatPr defaultRowHeight="15" x14ac:dyDescent="0.25"/>
  <cols>
    <col min="1" max="1" width="2" customWidth="1"/>
    <col min="2" max="2" width="43.42578125" customWidth="1"/>
    <col min="3" max="3" width="22.7109375" customWidth="1"/>
    <col min="4" max="4" width="23.28515625" customWidth="1"/>
    <col min="5" max="5" width="2" customWidth="1"/>
  </cols>
  <sheetData>
    <row r="1" spans="2:4" ht="38.1" customHeight="1" x14ac:dyDescent="0.25">
      <c r="B1" s="74" t="s">
        <v>111</v>
      </c>
      <c r="C1" s="69"/>
      <c r="D1" s="69"/>
    </row>
    <row r="2" spans="2:4" ht="18" customHeight="1" x14ac:dyDescent="0.25">
      <c r="B2" s="79" t="s">
        <v>112</v>
      </c>
      <c r="C2" s="69"/>
      <c r="D2" s="69"/>
    </row>
    <row r="3" spans="2:4" ht="27.95" customHeight="1" x14ac:dyDescent="0.25">
      <c r="B3" s="92" t="s">
        <v>49</v>
      </c>
      <c r="C3" s="78" t="s">
        <v>50</v>
      </c>
      <c r="D3" s="77"/>
    </row>
    <row r="4" spans="2:4" ht="6" customHeight="1" x14ac:dyDescent="0.25"/>
    <row r="5" spans="2:4" ht="24" customHeight="1" x14ac:dyDescent="0.25">
      <c r="B5" s="11" t="s">
        <v>113</v>
      </c>
      <c r="C5" s="1" t="s">
        <v>52</v>
      </c>
      <c r="D5" s="1" t="s">
        <v>53</v>
      </c>
    </row>
    <row r="6" spans="2:4" ht="21.95" customHeight="1" x14ac:dyDescent="0.25">
      <c r="B6" s="65" t="s">
        <v>114</v>
      </c>
      <c r="C6" s="66"/>
      <c r="D6" s="67"/>
    </row>
    <row r="7" spans="2:4" ht="20.100000000000001" customHeight="1" x14ac:dyDescent="0.25">
      <c r="B7" s="33" t="s">
        <v>115</v>
      </c>
      <c r="C7" s="12">
        <v>0</v>
      </c>
      <c r="D7" s="12">
        <v>0</v>
      </c>
    </row>
    <row r="8" spans="2:4" ht="20.100000000000001" customHeight="1" x14ac:dyDescent="0.25">
      <c r="B8" s="8" t="s">
        <v>116</v>
      </c>
      <c r="C8" s="12">
        <v>0</v>
      </c>
      <c r="D8" s="12">
        <v>0</v>
      </c>
    </row>
    <row r="9" spans="2:4" ht="20.100000000000001" customHeight="1" x14ac:dyDescent="0.25">
      <c r="B9" s="33" t="s">
        <v>117</v>
      </c>
      <c r="C9" s="12">
        <v>0</v>
      </c>
      <c r="D9" s="12">
        <v>0</v>
      </c>
    </row>
    <row r="10" spans="2:4" ht="20.100000000000001" customHeight="1" x14ac:dyDescent="0.25">
      <c r="B10" s="8" t="s">
        <v>118</v>
      </c>
      <c r="C10" s="12">
        <v>0</v>
      </c>
      <c r="D10" s="12">
        <v>0</v>
      </c>
    </row>
    <row r="11" spans="2:4" ht="20.100000000000001" customHeight="1" x14ac:dyDescent="0.25">
      <c r="B11" s="33" t="s">
        <v>119</v>
      </c>
      <c r="C11" s="12">
        <v>0</v>
      </c>
      <c r="D11" s="12">
        <v>0</v>
      </c>
    </row>
    <row r="12" spans="2:4" ht="24" customHeight="1" x14ac:dyDescent="0.25">
      <c r="B12" s="15" t="s">
        <v>120</v>
      </c>
      <c r="C12" s="16">
        <f>SUM(C7:C11)</f>
        <v>0</v>
      </c>
      <c r="D12" s="16">
        <f>SUM(D7:D11)</f>
        <v>0</v>
      </c>
    </row>
    <row r="14" spans="2:4" ht="21.95" customHeight="1" x14ac:dyDescent="0.25">
      <c r="B14" s="84" t="s">
        <v>121</v>
      </c>
      <c r="C14" s="66"/>
      <c r="D14" s="67"/>
    </row>
    <row r="15" spans="2:4" ht="20.100000000000001" customHeight="1" x14ac:dyDescent="0.25">
      <c r="B15" s="33" t="s">
        <v>122</v>
      </c>
      <c r="C15" s="12">
        <v>0</v>
      </c>
      <c r="D15" s="12">
        <v>0</v>
      </c>
    </row>
    <row r="16" spans="2:4" ht="20.100000000000001" customHeight="1" x14ac:dyDescent="0.25">
      <c r="B16" s="8" t="s">
        <v>123</v>
      </c>
      <c r="C16" s="12">
        <v>0</v>
      </c>
      <c r="D16" s="12">
        <v>0</v>
      </c>
    </row>
    <row r="17" spans="2:14" ht="20.100000000000001" customHeight="1" x14ac:dyDescent="0.25">
      <c r="B17" s="33" t="s">
        <v>124</v>
      </c>
      <c r="C17" s="12">
        <v>0</v>
      </c>
      <c r="D17" s="12">
        <v>0</v>
      </c>
    </row>
    <row r="18" spans="2:14" ht="24" customHeight="1" x14ac:dyDescent="0.25">
      <c r="B18" s="15" t="s">
        <v>125</v>
      </c>
      <c r="C18" s="16">
        <f>SUM(C15:C17)</f>
        <v>0</v>
      </c>
      <c r="D18" s="16">
        <f>SUM(D15:D17)</f>
        <v>0</v>
      </c>
    </row>
    <row r="20" spans="2:14" ht="21.95" customHeight="1" x14ac:dyDescent="0.25">
      <c r="B20" s="85" t="s">
        <v>126</v>
      </c>
      <c r="C20" s="66"/>
      <c r="D20" s="67"/>
    </row>
    <row r="21" spans="2:14" ht="20.100000000000001" customHeight="1" x14ac:dyDescent="0.25">
      <c r="B21" s="33" t="s">
        <v>127</v>
      </c>
      <c r="C21" s="12">
        <v>0</v>
      </c>
      <c r="D21" s="12">
        <v>0</v>
      </c>
    </row>
    <row r="22" spans="2:14" ht="20.100000000000001" customHeight="1" x14ac:dyDescent="0.25">
      <c r="B22" s="8" t="s">
        <v>128</v>
      </c>
      <c r="C22" s="12">
        <v>0</v>
      </c>
      <c r="D22" s="12">
        <v>0</v>
      </c>
    </row>
    <row r="23" spans="2:14" ht="20.100000000000001" customHeight="1" x14ac:dyDescent="0.25">
      <c r="B23" s="33" t="s">
        <v>129</v>
      </c>
      <c r="C23" s="12">
        <v>0</v>
      </c>
      <c r="D23" s="12">
        <v>0</v>
      </c>
    </row>
    <row r="24" spans="2:14" ht="24" customHeight="1" x14ac:dyDescent="0.25">
      <c r="B24" s="15" t="s">
        <v>130</v>
      </c>
      <c r="C24" s="16">
        <f>SUM(C21:C23)</f>
        <v>0</v>
      </c>
      <c r="D24" s="16">
        <f>SUM(D21:D23)</f>
        <v>0</v>
      </c>
    </row>
    <row r="26" spans="2:14" ht="24" customHeight="1" x14ac:dyDescent="0.25">
      <c r="B26" s="11" t="s">
        <v>131</v>
      </c>
      <c r="C26" s="38">
        <f>C12+C18+C24</f>
        <v>0</v>
      </c>
      <c r="D26" s="38">
        <f>D12+D18+D24</f>
        <v>0</v>
      </c>
    </row>
    <row r="28" spans="2:14" ht="15.95" customHeight="1" x14ac:dyDescent="0.25">
      <c r="B28" s="68" t="s">
        <v>46</v>
      </c>
      <c r="C28" s="69"/>
      <c r="D28" s="69"/>
      <c r="E28" s="64"/>
      <c r="F28" s="64"/>
      <c r="G28" s="64"/>
      <c r="H28" s="64"/>
      <c r="I28" s="64"/>
      <c r="J28" s="64"/>
      <c r="K28" s="64"/>
      <c r="L28" s="64"/>
      <c r="M28" s="64"/>
      <c r="N28" s="64"/>
    </row>
  </sheetData>
  <sheetProtection algorithmName="SHA-512" hashValue="eT2Z5ZRCaMkQ8k9DUYsc/eTplGuWmT7FKaDsdSV8ekOPXqOpdtcY9XgcIaE91HVbpoH3/tSR8rRqSP9ReyshvQ==" saltValue="B0Wm2va3PLJTlfMXV2r0+g==" spinCount="100000" sheet="1"/>
  <mergeCells count="7">
    <mergeCell ref="B28:D28"/>
    <mergeCell ref="B14:D14"/>
    <mergeCell ref="B1:D1"/>
    <mergeCell ref="C3:D3"/>
    <mergeCell ref="B6:D6"/>
    <mergeCell ref="B2:D2"/>
    <mergeCell ref="B20:D2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D6A4F"/>
  </sheetPr>
  <dimension ref="B1:N31"/>
  <sheetViews>
    <sheetView showGridLines="0" workbookViewId="0">
      <selection activeCell="F9" sqref="F9"/>
    </sheetView>
  </sheetViews>
  <sheetFormatPr defaultRowHeight="15" x14ac:dyDescent="0.25"/>
  <cols>
    <col min="1" max="1" width="2" customWidth="1"/>
    <col min="2" max="2" width="41.140625" customWidth="1"/>
    <col min="3" max="3" width="24.5703125" customWidth="1"/>
    <col min="4" max="4" width="26" customWidth="1"/>
    <col min="5" max="5" width="2" customWidth="1"/>
  </cols>
  <sheetData>
    <row r="1" spans="2:4" ht="38.1" customHeight="1" x14ac:dyDescent="0.25">
      <c r="B1" s="74" t="s">
        <v>132</v>
      </c>
      <c r="C1" s="69"/>
      <c r="D1" s="69"/>
    </row>
    <row r="2" spans="2:4" ht="18" customHeight="1" x14ac:dyDescent="0.25">
      <c r="B2" s="79" t="s">
        <v>133</v>
      </c>
      <c r="C2" s="69"/>
      <c r="D2" s="69"/>
    </row>
    <row r="3" spans="2:4" ht="27.95" customHeight="1" x14ac:dyDescent="0.25">
      <c r="B3" s="92" t="s">
        <v>49</v>
      </c>
      <c r="C3" s="78" t="s">
        <v>50</v>
      </c>
      <c r="D3" s="77"/>
    </row>
    <row r="4" spans="2:4" ht="6" customHeight="1" x14ac:dyDescent="0.25"/>
    <row r="5" spans="2:4" ht="24" customHeight="1" x14ac:dyDescent="0.25">
      <c r="B5" s="11" t="s">
        <v>134</v>
      </c>
      <c r="C5" s="1" t="s">
        <v>135</v>
      </c>
      <c r="D5" s="1" t="s">
        <v>136</v>
      </c>
    </row>
    <row r="6" spans="2:4" ht="21.95" customHeight="1" x14ac:dyDescent="0.25">
      <c r="B6" s="65" t="s">
        <v>137</v>
      </c>
      <c r="C6" s="66"/>
      <c r="D6" s="67"/>
    </row>
    <row r="7" spans="2:4" ht="21.95" customHeight="1" x14ac:dyDescent="0.25">
      <c r="B7" s="75" t="s">
        <v>138</v>
      </c>
      <c r="C7" s="66"/>
      <c r="D7" s="67"/>
    </row>
    <row r="8" spans="2:4" ht="20.100000000000001" customHeight="1" x14ac:dyDescent="0.25">
      <c r="B8" s="33" t="s">
        <v>139</v>
      </c>
      <c r="C8" s="12">
        <v>0</v>
      </c>
      <c r="D8" s="12">
        <v>0</v>
      </c>
    </row>
    <row r="9" spans="2:4" ht="20.100000000000001" customHeight="1" x14ac:dyDescent="0.25">
      <c r="B9" s="8" t="s">
        <v>140</v>
      </c>
      <c r="C9" s="12">
        <v>0</v>
      </c>
      <c r="D9" s="12">
        <v>0</v>
      </c>
    </row>
    <row r="10" spans="2:4" ht="21.95" customHeight="1" x14ac:dyDescent="0.25">
      <c r="B10" s="3" t="s">
        <v>141</v>
      </c>
      <c r="C10" s="22">
        <f>C8+C9</f>
        <v>0</v>
      </c>
      <c r="D10" s="22">
        <f>D8+D9</f>
        <v>0</v>
      </c>
    </row>
    <row r="11" spans="2:4" ht="21.95" customHeight="1" x14ac:dyDescent="0.25">
      <c r="B11" s="75" t="s">
        <v>142</v>
      </c>
      <c r="C11" s="66"/>
      <c r="D11" s="67"/>
    </row>
    <row r="12" spans="2:4" ht="20.100000000000001" customHeight="1" x14ac:dyDescent="0.25">
      <c r="B12" s="33" t="s">
        <v>143</v>
      </c>
      <c r="C12" s="12">
        <v>0</v>
      </c>
      <c r="D12" s="12">
        <v>0</v>
      </c>
    </row>
    <row r="13" spans="2:4" ht="20.100000000000001" customHeight="1" x14ac:dyDescent="0.25">
      <c r="B13" s="8" t="s">
        <v>144</v>
      </c>
      <c r="C13" s="12">
        <v>0</v>
      </c>
      <c r="D13" s="12">
        <v>0</v>
      </c>
    </row>
    <row r="14" spans="2:4" ht="20.100000000000001" customHeight="1" x14ac:dyDescent="0.25">
      <c r="B14" s="33" t="s">
        <v>145</v>
      </c>
      <c r="C14" s="12">
        <v>0</v>
      </c>
      <c r="D14" s="12">
        <v>0</v>
      </c>
    </row>
    <row r="15" spans="2:4" ht="21.95" customHeight="1" x14ac:dyDescent="0.25">
      <c r="B15" s="3" t="s">
        <v>146</v>
      </c>
      <c r="C15" s="22">
        <f>C12+C13+C14</f>
        <v>0</v>
      </c>
      <c r="D15" s="22">
        <f>D12+D13+D14</f>
        <v>0</v>
      </c>
    </row>
    <row r="16" spans="2:4" ht="24" customHeight="1" x14ac:dyDescent="0.25">
      <c r="B16" s="11" t="s">
        <v>147</v>
      </c>
      <c r="C16" s="38">
        <f>C10+C15</f>
        <v>0</v>
      </c>
      <c r="D16" s="38">
        <f>D10+D15</f>
        <v>0</v>
      </c>
    </row>
    <row r="17" spans="2:14" ht="8.1" customHeight="1" x14ac:dyDescent="0.25"/>
    <row r="18" spans="2:14" ht="21.95" customHeight="1" x14ac:dyDescent="0.25">
      <c r="B18" s="65" t="s">
        <v>148</v>
      </c>
      <c r="C18" s="66"/>
      <c r="D18" s="67"/>
    </row>
    <row r="19" spans="2:14" ht="21.95" customHeight="1" x14ac:dyDescent="0.25">
      <c r="B19" s="75" t="s">
        <v>149</v>
      </c>
      <c r="C19" s="66"/>
      <c r="D19" s="67"/>
    </row>
    <row r="20" spans="2:14" ht="20.100000000000001" customHeight="1" x14ac:dyDescent="0.25">
      <c r="B20" s="33" t="s">
        <v>150</v>
      </c>
      <c r="C20" s="12">
        <v>0</v>
      </c>
      <c r="D20" s="12">
        <v>0</v>
      </c>
    </row>
    <row r="21" spans="2:14" ht="20.100000000000001" customHeight="1" x14ac:dyDescent="0.25">
      <c r="B21" s="8" t="s">
        <v>151</v>
      </c>
      <c r="C21" s="12">
        <v>0</v>
      </c>
      <c r="D21" s="12">
        <v>0</v>
      </c>
    </row>
    <row r="22" spans="2:14" ht="21.95" customHeight="1" x14ac:dyDescent="0.25">
      <c r="B22" s="3" t="s">
        <v>152</v>
      </c>
      <c r="C22" s="22">
        <f>C20+C21</f>
        <v>0</v>
      </c>
      <c r="D22" s="22">
        <f>D20+D21</f>
        <v>0</v>
      </c>
    </row>
    <row r="23" spans="2:14" ht="21.95" customHeight="1" x14ac:dyDescent="0.25">
      <c r="B23" s="75" t="s">
        <v>153</v>
      </c>
      <c r="C23" s="66"/>
      <c r="D23" s="67"/>
    </row>
    <row r="24" spans="2:14" ht="20.100000000000001" customHeight="1" x14ac:dyDescent="0.25">
      <c r="B24" s="33" t="s">
        <v>154</v>
      </c>
      <c r="C24" s="12">
        <v>0</v>
      </c>
      <c r="D24" s="12">
        <v>0</v>
      </c>
    </row>
    <row r="25" spans="2:14" ht="20.100000000000001" customHeight="1" x14ac:dyDescent="0.25">
      <c r="B25" s="8" t="s">
        <v>155</v>
      </c>
      <c r="C25" s="12">
        <v>0</v>
      </c>
      <c r="D25" s="12">
        <v>0</v>
      </c>
    </row>
    <row r="26" spans="2:14" ht="21.95" customHeight="1" x14ac:dyDescent="0.25">
      <c r="B26" s="3" t="s">
        <v>156</v>
      </c>
      <c r="C26" s="22">
        <f>C24+C25</f>
        <v>0</v>
      </c>
      <c r="D26" s="22">
        <f>D24+D25</f>
        <v>0</v>
      </c>
    </row>
    <row r="27" spans="2:14" ht="24" customHeight="1" x14ac:dyDescent="0.25">
      <c r="B27" s="11" t="s">
        <v>157</v>
      </c>
      <c r="C27" s="38">
        <f>C22+C26</f>
        <v>0</v>
      </c>
      <c r="D27" s="38">
        <f>D22+D26</f>
        <v>0</v>
      </c>
    </row>
    <row r="28" spans="2:14" ht="8.1" customHeight="1" x14ac:dyDescent="0.25"/>
    <row r="29" spans="2:14" ht="24" customHeight="1" x14ac:dyDescent="0.25">
      <c r="B29" s="41" t="s">
        <v>158</v>
      </c>
      <c r="C29" s="40" t="str">
        <f>IF(C16=C27,"✅ Збіжний","❌ Перевір!")</f>
        <v>✅ Збіжний</v>
      </c>
      <c r="D29" s="40" t="str">
        <f>IF(D16=D27,"✅ Збіжний","❌ Перевір!")</f>
        <v>✅ Збіжний</v>
      </c>
    </row>
    <row r="31" spans="2:14" ht="15.95" customHeight="1" x14ac:dyDescent="0.25">
      <c r="B31" s="68" t="s">
        <v>46</v>
      </c>
      <c r="C31" s="69"/>
      <c r="D31" s="69"/>
      <c r="E31" s="64"/>
      <c r="F31" s="64"/>
      <c r="G31" s="64"/>
      <c r="H31" s="64"/>
      <c r="I31" s="64"/>
      <c r="J31" s="64"/>
      <c r="K31" s="64"/>
      <c r="L31" s="64"/>
      <c r="M31" s="64"/>
      <c r="N31" s="64"/>
    </row>
  </sheetData>
  <sheetProtection algorithmName="SHA-512" hashValue="EW28RW16ljzXpzq6yQ8msG2UtaDxttG0V3y3AqAviCe/ntXK9y/0V/hTZ5j38nI7q9EFbStlFBGILNS4QtGGRw==" saltValue="wx7qSW69+UUBAmHq+mtIow==" spinCount="100000" sheet="1"/>
  <mergeCells count="10">
    <mergeCell ref="B11:D11"/>
    <mergeCell ref="B19:D19"/>
    <mergeCell ref="B31:D31"/>
    <mergeCell ref="B23:D23"/>
    <mergeCell ref="B1:D1"/>
    <mergeCell ref="B18:D18"/>
    <mergeCell ref="B7:D7"/>
    <mergeCell ref="C3:D3"/>
    <mergeCell ref="B6:D6"/>
    <mergeCell ref="B2: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D6A4F"/>
  </sheetPr>
  <dimension ref="B1:N28"/>
  <sheetViews>
    <sheetView showGridLines="0" workbookViewId="0">
      <selection activeCell="I12" sqref="I12"/>
    </sheetView>
  </sheetViews>
  <sheetFormatPr defaultRowHeight="15" x14ac:dyDescent="0.25"/>
  <cols>
    <col min="1" max="1" width="2" customWidth="1"/>
    <col min="2" max="2" width="28" customWidth="1"/>
    <col min="3" max="5" width="18" customWidth="1"/>
    <col min="6" max="6" width="16" customWidth="1"/>
    <col min="7" max="7" width="2" customWidth="1"/>
  </cols>
  <sheetData>
    <row r="1" spans="2:6" ht="38.1" customHeight="1" x14ac:dyDescent="0.25">
      <c r="B1" s="74" t="s">
        <v>159</v>
      </c>
      <c r="C1" s="69"/>
      <c r="D1" s="69"/>
      <c r="E1" s="69"/>
      <c r="F1" s="69"/>
    </row>
    <row r="2" spans="2:6" ht="18" customHeight="1" x14ac:dyDescent="0.25">
      <c r="B2" s="79" t="s">
        <v>160</v>
      </c>
      <c r="C2" s="69"/>
      <c r="D2" s="69"/>
      <c r="E2" s="69"/>
      <c r="F2" s="69"/>
    </row>
    <row r="3" spans="2:6" ht="27.95" customHeight="1" x14ac:dyDescent="0.25">
      <c r="B3" s="92" t="s">
        <v>49</v>
      </c>
      <c r="C3" s="78" t="s">
        <v>50</v>
      </c>
      <c r="D3" s="76"/>
      <c r="E3" s="76"/>
      <c r="F3" s="77"/>
    </row>
    <row r="4" spans="2:6" ht="6" customHeight="1" x14ac:dyDescent="0.25"/>
    <row r="5" spans="2:6" ht="21.95" customHeight="1" x14ac:dyDescent="0.25">
      <c r="B5" s="65" t="s">
        <v>161</v>
      </c>
      <c r="C5" s="66"/>
      <c r="D5" s="66"/>
      <c r="E5" s="66"/>
      <c r="F5" s="67"/>
    </row>
    <row r="6" spans="2:6" ht="24" customHeight="1" x14ac:dyDescent="0.25">
      <c r="B6" s="11" t="s">
        <v>162</v>
      </c>
      <c r="C6" s="1" t="s">
        <v>52</v>
      </c>
      <c r="D6" s="1" t="s">
        <v>53</v>
      </c>
      <c r="E6" s="1" t="s">
        <v>163</v>
      </c>
      <c r="F6" s="1" t="s">
        <v>164</v>
      </c>
    </row>
    <row r="7" spans="2:6" ht="21.95" customHeight="1" x14ac:dyDescent="0.25">
      <c r="B7" s="21" t="s">
        <v>165</v>
      </c>
      <c r="C7" s="22">
        <f>'📈 P&amp;L звіт'!C9</f>
        <v>0</v>
      </c>
      <c r="D7" s="22">
        <f>'📈 P&amp;L звіт'!D9</f>
        <v>0</v>
      </c>
      <c r="E7" s="42">
        <f>IF(C7&lt;&gt;0,(D7-C7)/ABS(C7),0)</f>
        <v>0</v>
      </c>
      <c r="F7" s="43" t="str">
        <f>IF(D7&gt;=C7,"✅","⚠️")</f>
        <v>✅</v>
      </c>
    </row>
    <row r="8" spans="2:6" ht="21.95" customHeight="1" x14ac:dyDescent="0.25">
      <c r="B8" s="24" t="s">
        <v>166</v>
      </c>
      <c r="C8" s="44">
        <f>'📈 P&amp;L звіт'!C14</f>
        <v>0</v>
      </c>
      <c r="D8" s="44">
        <f>'📈 P&amp;L звіт'!D14</f>
        <v>0</v>
      </c>
      <c r="E8" s="26">
        <f>IF(C8&lt;&gt;0,(D8-C8)/ABS(C8),0)</f>
        <v>0</v>
      </c>
      <c r="F8" s="45" t="str">
        <f>IF(D8&lt;=C8,"✅","⚠️")</f>
        <v>✅</v>
      </c>
    </row>
    <row r="9" spans="2:6" ht="21.95" customHeight="1" x14ac:dyDescent="0.25">
      <c r="B9" s="21" t="s">
        <v>167</v>
      </c>
      <c r="C9" s="22">
        <f>'📈 P&amp;L звіт'!C22</f>
        <v>0</v>
      </c>
      <c r="D9" s="22">
        <f>'📈 P&amp;L звіт'!D22</f>
        <v>0</v>
      </c>
      <c r="E9" s="42">
        <f>IF(C9&lt;&gt;0,(D9-C9)/ABS(C9),0)</f>
        <v>0</v>
      </c>
      <c r="F9" s="43" t="str">
        <f>IF(D9&gt;=0,"✅","❌")</f>
        <v>✅</v>
      </c>
    </row>
    <row r="10" spans="2:6" ht="21.95" customHeight="1" x14ac:dyDescent="0.25">
      <c r="B10" s="24" t="s">
        <v>168</v>
      </c>
      <c r="C10" s="25">
        <f>'📈 P&amp;L звіт'!C23</f>
        <v>0</v>
      </c>
      <c r="D10" s="25">
        <f>'📈 P&amp;L звіт'!D23</f>
        <v>0</v>
      </c>
      <c r="E10" s="26">
        <f>IF(C10&lt;&gt;0,D10-C10,0)</f>
        <v>0</v>
      </c>
      <c r="F10" s="45" t="str">
        <f>IF(D10&gt;=0.1,"✅","⚠️")</f>
        <v>⚠️</v>
      </c>
    </row>
    <row r="11" spans="2:6" ht="8.1" customHeight="1" x14ac:dyDescent="0.25"/>
    <row r="12" spans="2:6" ht="21.95" customHeight="1" x14ac:dyDescent="0.25">
      <c r="B12" s="75" t="s">
        <v>169</v>
      </c>
      <c r="C12" s="66"/>
      <c r="D12" s="66"/>
      <c r="E12" s="66"/>
      <c r="F12" s="67"/>
    </row>
    <row r="13" spans="2:6" ht="24" customHeight="1" x14ac:dyDescent="0.25">
      <c r="B13" s="11" t="s">
        <v>170</v>
      </c>
      <c r="C13" s="1" t="s">
        <v>171</v>
      </c>
      <c r="D13" s="1" t="s">
        <v>172</v>
      </c>
      <c r="E13" s="1" t="s">
        <v>173</v>
      </c>
      <c r="F13" s="1" t="s">
        <v>174</v>
      </c>
    </row>
    <row r="14" spans="2:6" ht="20.100000000000001" customHeight="1" x14ac:dyDescent="0.25">
      <c r="B14" s="7" t="s">
        <v>175</v>
      </c>
      <c r="C14" s="12">
        <v>0</v>
      </c>
      <c r="D14" s="12">
        <v>0</v>
      </c>
      <c r="E14" s="13" t="str">
        <f t="shared" ref="E14:E26" si="0">IF(C14&gt;0,C14-D14,"")</f>
        <v/>
      </c>
      <c r="F14" s="46" t="str">
        <f t="shared" ref="F14:F26" si="1">IF(C14&gt;0,(C14-D14)/C14,"")</f>
        <v/>
      </c>
    </row>
    <row r="15" spans="2:6" ht="20.100000000000001" customHeight="1" x14ac:dyDescent="0.25">
      <c r="B15" s="8" t="s">
        <v>176</v>
      </c>
      <c r="C15" s="12">
        <v>0</v>
      </c>
      <c r="D15" s="12">
        <v>0</v>
      </c>
      <c r="E15" s="14" t="str">
        <f t="shared" si="0"/>
        <v/>
      </c>
      <c r="F15" s="35" t="str">
        <f t="shared" si="1"/>
        <v/>
      </c>
    </row>
    <row r="16" spans="2:6" ht="20.100000000000001" customHeight="1" x14ac:dyDescent="0.25">
      <c r="B16" s="7" t="s">
        <v>177</v>
      </c>
      <c r="C16" s="12">
        <v>0</v>
      </c>
      <c r="D16" s="12">
        <v>0</v>
      </c>
      <c r="E16" s="13" t="str">
        <f t="shared" si="0"/>
        <v/>
      </c>
      <c r="F16" s="46" t="str">
        <f t="shared" si="1"/>
        <v/>
      </c>
    </row>
    <row r="17" spans="2:14" ht="20.100000000000001" customHeight="1" x14ac:dyDescent="0.25">
      <c r="B17" s="8" t="s">
        <v>178</v>
      </c>
      <c r="C17" s="12">
        <v>0</v>
      </c>
      <c r="D17" s="12">
        <v>0</v>
      </c>
      <c r="E17" s="14" t="str">
        <f t="shared" si="0"/>
        <v/>
      </c>
      <c r="F17" s="35" t="str">
        <f t="shared" si="1"/>
        <v/>
      </c>
    </row>
    <row r="18" spans="2:14" ht="20.100000000000001" customHeight="1" x14ac:dyDescent="0.25">
      <c r="B18" s="7" t="s">
        <v>179</v>
      </c>
      <c r="C18" s="12">
        <v>0</v>
      </c>
      <c r="D18" s="12">
        <v>0</v>
      </c>
      <c r="E18" s="13" t="str">
        <f t="shared" si="0"/>
        <v/>
      </c>
      <c r="F18" s="46" t="str">
        <f t="shared" si="1"/>
        <v/>
      </c>
    </row>
    <row r="19" spans="2:14" ht="20.100000000000001" customHeight="1" x14ac:dyDescent="0.25">
      <c r="B19" s="8" t="s">
        <v>180</v>
      </c>
      <c r="C19" s="12">
        <v>0</v>
      </c>
      <c r="D19" s="12">
        <v>0</v>
      </c>
      <c r="E19" s="14" t="str">
        <f t="shared" si="0"/>
        <v/>
      </c>
      <c r="F19" s="35" t="str">
        <f t="shared" si="1"/>
        <v/>
      </c>
    </row>
    <row r="20" spans="2:14" ht="20.100000000000001" customHeight="1" x14ac:dyDescent="0.25">
      <c r="B20" s="7" t="s">
        <v>181</v>
      </c>
      <c r="C20" s="12">
        <v>0</v>
      </c>
      <c r="D20" s="12">
        <v>0</v>
      </c>
      <c r="E20" s="13" t="str">
        <f t="shared" si="0"/>
        <v/>
      </c>
      <c r="F20" s="46" t="str">
        <f t="shared" si="1"/>
        <v/>
      </c>
    </row>
    <row r="21" spans="2:14" ht="20.100000000000001" customHeight="1" x14ac:dyDescent="0.25">
      <c r="B21" s="8" t="s">
        <v>182</v>
      </c>
      <c r="C21" s="12">
        <v>0</v>
      </c>
      <c r="D21" s="12">
        <v>0</v>
      </c>
      <c r="E21" s="14" t="str">
        <f t="shared" si="0"/>
        <v/>
      </c>
      <c r="F21" s="35" t="str">
        <f t="shared" si="1"/>
        <v/>
      </c>
    </row>
    <row r="22" spans="2:14" ht="20.100000000000001" customHeight="1" x14ac:dyDescent="0.25">
      <c r="B22" s="7" t="s">
        <v>183</v>
      </c>
      <c r="C22" s="12">
        <v>0</v>
      </c>
      <c r="D22" s="12">
        <v>0</v>
      </c>
      <c r="E22" s="13" t="str">
        <f t="shared" si="0"/>
        <v/>
      </c>
      <c r="F22" s="46" t="str">
        <f t="shared" si="1"/>
        <v/>
      </c>
    </row>
    <row r="23" spans="2:14" ht="20.100000000000001" customHeight="1" x14ac:dyDescent="0.25">
      <c r="B23" s="8" t="s">
        <v>184</v>
      </c>
      <c r="C23" s="12">
        <v>0</v>
      </c>
      <c r="D23" s="12">
        <v>0</v>
      </c>
      <c r="E23" s="14" t="str">
        <f t="shared" si="0"/>
        <v/>
      </c>
      <c r="F23" s="35" t="str">
        <f t="shared" si="1"/>
        <v/>
      </c>
    </row>
    <row r="24" spans="2:14" ht="20.100000000000001" customHeight="1" x14ac:dyDescent="0.25">
      <c r="B24" s="7" t="s">
        <v>185</v>
      </c>
      <c r="C24" s="12">
        <v>0</v>
      </c>
      <c r="D24" s="12">
        <v>0</v>
      </c>
      <c r="E24" s="13" t="str">
        <f t="shared" si="0"/>
        <v/>
      </c>
      <c r="F24" s="46" t="str">
        <f t="shared" si="1"/>
        <v/>
      </c>
    </row>
    <row r="25" spans="2:14" ht="20.100000000000001" customHeight="1" x14ac:dyDescent="0.25">
      <c r="B25" s="8" t="s">
        <v>186</v>
      </c>
      <c r="C25" s="12">
        <v>0</v>
      </c>
      <c r="D25" s="12">
        <v>0</v>
      </c>
      <c r="E25" s="14" t="str">
        <f t="shared" si="0"/>
        <v/>
      </c>
      <c r="F25" s="35" t="str">
        <f t="shared" si="1"/>
        <v/>
      </c>
    </row>
    <row r="26" spans="2:14" ht="24" customHeight="1" x14ac:dyDescent="0.25">
      <c r="B26" s="11" t="s">
        <v>187</v>
      </c>
      <c r="C26" s="38">
        <f>SUM(C14:C25)</f>
        <v>0</v>
      </c>
      <c r="D26" s="38">
        <f>SUM(D14:D25)</f>
        <v>0</v>
      </c>
      <c r="E26" s="38" t="str">
        <f t="shared" si="0"/>
        <v/>
      </c>
      <c r="F26" s="39" t="str">
        <f t="shared" si="1"/>
        <v/>
      </c>
    </row>
    <row r="28" spans="2:14" ht="15.95" customHeight="1" x14ac:dyDescent="0.25">
      <c r="B28" s="68" t="s">
        <v>46</v>
      </c>
      <c r="C28" s="69"/>
      <c r="D28" s="69"/>
      <c r="E28" s="69"/>
      <c r="F28" s="69"/>
      <c r="G28" s="64"/>
      <c r="H28" s="64"/>
      <c r="I28" s="64"/>
      <c r="J28" s="64"/>
      <c r="K28" s="64"/>
      <c r="L28" s="64"/>
      <c r="M28" s="64"/>
      <c r="N28" s="64"/>
    </row>
  </sheetData>
  <sheetProtection algorithmName="SHA-512" hashValue="+KyQzaSF6OM6+jUJ1Ek2U4YSgfef89ot1+nKMjthxXUQv1q23WyB/VosNT1Kx3ipNZgXj8W7XMa68voGo7QTdg==" saltValue="OpGJaTdV9Dy78CAIrG8UNA==" spinCount="100000" sheet="1"/>
  <mergeCells count="6">
    <mergeCell ref="B1:F1"/>
    <mergeCell ref="B12:F12"/>
    <mergeCell ref="C3:F3"/>
    <mergeCell ref="B2:F2"/>
    <mergeCell ref="B28:F28"/>
    <mergeCell ref="B5:F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D6A4F"/>
  </sheetPr>
  <dimension ref="B1:N30"/>
  <sheetViews>
    <sheetView showGridLines="0" workbookViewId="0">
      <selection activeCell="B11" sqref="B11:D11"/>
    </sheetView>
  </sheetViews>
  <sheetFormatPr defaultRowHeight="15" x14ac:dyDescent="0.25"/>
  <cols>
    <col min="1" max="1" width="2" customWidth="1"/>
    <col min="2" max="2" width="44" customWidth="1"/>
    <col min="3" max="4" width="21" customWidth="1"/>
    <col min="5" max="5" width="2" customWidth="1"/>
  </cols>
  <sheetData>
    <row r="1" spans="2:4" ht="38.1" customHeight="1" x14ac:dyDescent="0.25">
      <c r="B1" s="74" t="s">
        <v>188</v>
      </c>
      <c r="C1" s="69"/>
      <c r="D1" s="69"/>
    </row>
    <row r="2" spans="2:4" ht="18" customHeight="1" x14ac:dyDescent="0.25">
      <c r="B2" s="79" t="s">
        <v>189</v>
      </c>
      <c r="C2" s="69"/>
      <c r="D2" s="69"/>
    </row>
    <row r="3" spans="2:4" ht="27.95" customHeight="1" x14ac:dyDescent="0.25">
      <c r="B3" s="92" t="s">
        <v>49</v>
      </c>
      <c r="C3" s="78" t="s">
        <v>50</v>
      </c>
      <c r="D3" s="77"/>
    </row>
    <row r="4" spans="2:4" ht="6" customHeight="1" x14ac:dyDescent="0.25"/>
    <row r="5" spans="2:4" ht="21.95" customHeight="1" x14ac:dyDescent="0.25">
      <c r="B5" s="75" t="s">
        <v>190</v>
      </c>
      <c r="C5" s="66"/>
      <c r="D5" s="67"/>
    </row>
    <row r="6" spans="2:4" ht="24" customHeight="1" x14ac:dyDescent="0.25">
      <c r="B6" s="11" t="s">
        <v>191</v>
      </c>
      <c r="C6" s="1" t="s">
        <v>192</v>
      </c>
      <c r="D6" s="47"/>
    </row>
    <row r="7" spans="2:4" ht="21.95" customHeight="1" x14ac:dyDescent="0.25">
      <c r="B7" s="48" t="s">
        <v>193</v>
      </c>
      <c r="C7" s="12">
        <v>55000</v>
      </c>
      <c r="D7" s="49"/>
    </row>
    <row r="8" spans="2:4" ht="21.95" customHeight="1" x14ac:dyDescent="0.25">
      <c r="B8" s="50" t="s">
        <v>194</v>
      </c>
      <c r="C8" s="12">
        <v>350</v>
      </c>
      <c r="D8" s="51"/>
    </row>
    <row r="9" spans="2:4" ht="21.95" customHeight="1" x14ac:dyDescent="0.25">
      <c r="B9" s="48" t="s">
        <v>195</v>
      </c>
      <c r="C9" s="12">
        <v>120</v>
      </c>
      <c r="D9" s="49"/>
    </row>
    <row r="10" spans="2:4" ht="21.95" customHeight="1" x14ac:dyDescent="0.25">
      <c r="B10" s="50" t="s">
        <v>196</v>
      </c>
      <c r="C10" s="12">
        <v>400</v>
      </c>
      <c r="D10" s="51"/>
    </row>
    <row r="11" spans="2:4" ht="21.95" customHeight="1" x14ac:dyDescent="0.25">
      <c r="B11" s="21" t="s">
        <v>197</v>
      </c>
      <c r="C11" s="22">
        <f>C9*C10</f>
        <v>48000</v>
      </c>
      <c r="D11" s="52"/>
    </row>
    <row r="12" spans="2:4" ht="8.1" customHeight="1" x14ac:dyDescent="0.25"/>
    <row r="13" spans="2:4" ht="21.95" customHeight="1" x14ac:dyDescent="0.25">
      <c r="B13" s="65" t="s">
        <v>198</v>
      </c>
      <c r="C13" s="66"/>
      <c r="D13" s="67"/>
    </row>
    <row r="14" spans="2:4" ht="24" customHeight="1" x14ac:dyDescent="0.25">
      <c r="B14" s="11" t="s">
        <v>162</v>
      </c>
      <c r="C14" s="1" t="s">
        <v>199</v>
      </c>
      <c r="D14" s="47"/>
    </row>
    <row r="15" spans="2:4" ht="21.95" customHeight="1" x14ac:dyDescent="0.25">
      <c r="B15" s="33" t="s">
        <v>200</v>
      </c>
      <c r="C15" s="27">
        <f>C8-C9</f>
        <v>230</v>
      </c>
      <c r="D15" s="49"/>
    </row>
    <row r="16" spans="2:4" ht="21.95" customHeight="1" x14ac:dyDescent="0.25">
      <c r="B16" s="8" t="s">
        <v>201</v>
      </c>
      <c r="C16" s="35">
        <f>IF(C8&gt;0,(C8-C9)/C8,0)</f>
        <v>0.65714285714285714</v>
      </c>
      <c r="D16" s="51"/>
    </row>
    <row r="17" spans="2:14" ht="21.95" customHeight="1" x14ac:dyDescent="0.25">
      <c r="B17" s="21" t="s">
        <v>202</v>
      </c>
      <c r="C17" s="22">
        <f>IF((C8-C9)&gt;0,CEILING(C7/(C8-C9),1),0)</f>
        <v>240</v>
      </c>
      <c r="D17" s="52"/>
    </row>
    <row r="18" spans="2:14" ht="21.95" customHeight="1" x14ac:dyDescent="0.25">
      <c r="B18" s="21" t="s">
        <v>203</v>
      </c>
      <c r="C18" s="22">
        <f>IF(AND(C7&gt;0,C8&gt;0,C8&gt;C9),C7/((C8-C9)/C8),0)</f>
        <v>83695.65217391304</v>
      </c>
      <c r="D18" s="52"/>
    </row>
    <row r="19" spans="2:14" ht="21.95" customHeight="1" x14ac:dyDescent="0.25">
      <c r="B19" s="33" t="s">
        <v>204</v>
      </c>
      <c r="C19" s="27">
        <f>MAX(C10-C17,0)</f>
        <v>160</v>
      </c>
      <c r="D19" s="49"/>
    </row>
    <row r="20" spans="2:14" ht="21.95" customHeight="1" x14ac:dyDescent="0.25">
      <c r="B20" s="8" t="s">
        <v>205</v>
      </c>
      <c r="C20" s="35">
        <f>IF(C10&gt;0,MAX(C10-C17,0)/C10,0)</f>
        <v>0.4</v>
      </c>
      <c r="D20" s="51"/>
    </row>
    <row r="21" spans="2:14" ht="21.95" customHeight="1" x14ac:dyDescent="0.25">
      <c r="B21" s="21" t="s">
        <v>206</v>
      </c>
      <c r="C21" s="22">
        <f>C11-C7-(C9*C10)</f>
        <v>-55000</v>
      </c>
      <c r="D21" s="52"/>
    </row>
    <row r="22" spans="2:14" ht="8.1" customHeight="1" x14ac:dyDescent="0.25"/>
    <row r="23" spans="2:14" ht="21.95" customHeight="1" x14ac:dyDescent="0.25">
      <c r="B23" s="65" t="s">
        <v>207</v>
      </c>
      <c r="C23" s="66"/>
      <c r="D23" s="67"/>
    </row>
    <row r="24" spans="2:14" ht="24" customHeight="1" x14ac:dyDescent="0.25">
      <c r="B24" s="11" t="s">
        <v>208</v>
      </c>
      <c r="C24" s="1" t="s">
        <v>209</v>
      </c>
      <c r="D24" s="1" t="s">
        <v>173</v>
      </c>
    </row>
    <row r="25" spans="2:14" ht="21.95" customHeight="1" x14ac:dyDescent="0.25">
      <c r="B25" s="7" t="s">
        <v>210</v>
      </c>
      <c r="C25" s="13">
        <f>C17</f>
        <v>240</v>
      </c>
      <c r="D25" s="13">
        <f>0</f>
        <v>0</v>
      </c>
    </row>
    <row r="26" spans="2:14" ht="21.95" customHeight="1" x14ac:dyDescent="0.25">
      <c r="B26" s="8" t="s">
        <v>211</v>
      </c>
      <c r="C26" s="14">
        <f>C10</f>
        <v>400</v>
      </c>
      <c r="D26" s="14">
        <f>C10*C8-C7-C9*C10</f>
        <v>37000</v>
      </c>
    </row>
    <row r="27" spans="2:14" ht="21.95" customHeight="1" x14ac:dyDescent="0.25">
      <c r="B27" s="7" t="s">
        <v>212</v>
      </c>
      <c r="C27" s="13">
        <f>ROUND(C10*1.2,0)</f>
        <v>480</v>
      </c>
      <c r="D27" s="13">
        <f>C27*C8-C7-C9*C27</f>
        <v>55400</v>
      </c>
    </row>
    <row r="28" spans="2:14" ht="21.95" customHeight="1" x14ac:dyDescent="0.25">
      <c r="B28" s="8" t="s">
        <v>213</v>
      </c>
      <c r="C28" s="14">
        <f>ROUND(C10*1.5,0)</f>
        <v>600</v>
      </c>
      <c r="D28" s="14">
        <f>C28*C8-C7-C9*C28</f>
        <v>83000</v>
      </c>
    </row>
    <row r="30" spans="2:14" ht="15.95" customHeight="1" x14ac:dyDescent="0.25">
      <c r="B30" s="68" t="s">
        <v>46</v>
      </c>
      <c r="C30" s="69"/>
      <c r="D30" s="69"/>
      <c r="E30" s="64"/>
      <c r="F30" s="64"/>
      <c r="G30" s="64"/>
      <c r="H30" s="64"/>
      <c r="I30" s="64"/>
      <c r="J30" s="64"/>
      <c r="K30" s="64"/>
      <c r="L30" s="64"/>
      <c r="M30" s="64"/>
      <c r="N30" s="64"/>
    </row>
  </sheetData>
  <sheetProtection algorithmName="SHA-512" hashValue="81p11UKfLkqelI27X7JBw3uFB6uE1geGsaPrzTkCmL8wTGOWNFSFKLbUOr/WTPs56t+7+oyjDnKYo6f3dRGEpw==" saltValue="1Wu6BCfFPixBoUrgvt1a0Q==" spinCount="100000" sheet="1"/>
  <mergeCells count="7">
    <mergeCell ref="B5:D5"/>
    <mergeCell ref="B23:D23"/>
    <mergeCell ref="B1:D1"/>
    <mergeCell ref="B13:D13"/>
    <mergeCell ref="B30:D30"/>
    <mergeCell ref="C3:D3"/>
    <mergeCell ref="B2: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 Інструкція</vt:lpstr>
      <vt:lpstr>📋 Журнал планування</vt:lpstr>
      <vt:lpstr>💰 Журнал доходів</vt:lpstr>
      <vt:lpstr>💸 Журнал витрат</vt:lpstr>
      <vt:lpstr>📈 P&amp;L звіт</vt:lpstr>
      <vt:lpstr>💵 Cash Flow</vt:lpstr>
      <vt:lpstr>⚖️ Баланс</vt:lpstr>
      <vt:lpstr>📊 Дашборд</vt:lpstr>
      <vt:lpstr>🧮 Беззбитковість</vt:lpstr>
      <vt:lpstr>📉 Коефіцієнти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Валерій Малащук</cp:lastModifiedBy>
  <dcterms:created xsi:type="dcterms:W3CDTF">2026-04-28T06:36:59Z</dcterms:created>
  <dcterms:modified xsi:type="dcterms:W3CDTF">2026-04-29T12:17:40Z</dcterms:modified>
</cp:coreProperties>
</file>